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Kampagnen\Solarkampagne\Wirtschaftlichkeitstabellen\"/>
    </mc:Choice>
  </mc:AlternateContent>
  <bookViews>
    <workbookView xWindow="0" yWindow="0" windowWidth="22905" windowHeight="6900" activeTab="1"/>
  </bookViews>
  <sheets>
    <sheet name="Info" sheetId="4" r:id="rId1"/>
    <sheet name="Parameter" sheetId="1" r:id="rId2"/>
    <sheet name="Berechnung" sheetId="2" r:id="rId3"/>
    <sheet name="Ergebnisdiagramm" sheetId="3" r:id="rId4"/>
    <sheet name="Kapitalwert" sheetId="5" r:id="rId5"/>
  </sheets>
  <definedNames>
    <definedName name="CO2_Emissionsfaktor">Parameter!$B$25</definedName>
    <definedName name="CO2_Preis">Parameter!$B$24</definedName>
    <definedName name="Darlehen">Parameter!$B$16</definedName>
    <definedName name="Darlehenszins">Parameter!$B$17</definedName>
    <definedName name="Degradation">Parameter!$B$21</definedName>
    <definedName name="Diskontsatz">Parameter!$B$27</definedName>
    <definedName name="Eigenkapital">Parameter!$B$6</definedName>
    <definedName name="Energieeinsparung">Parameter!#REF!</definedName>
    <definedName name="Energiepreis">Parameter!$B$23</definedName>
    <definedName name="Energiepreissteigerung">Parameter!$B$26</definedName>
    <definedName name="Förderung">Parameter!$B$15</definedName>
    <definedName name="Heizungsunterstützung">Parameter!#REF!</definedName>
    <definedName name="Inflationsrate">Parameter!$B$28</definedName>
    <definedName name="Investitionskosten">Parameter!$B$13</definedName>
    <definedName name="irkungsgrad">Parameter!#REF!</definedName>
    <definedName name="Kollektorfläche">Parameter!$B$14</definedName>
    <definedName name="laufende_Kosten">Parameter!$A$29</definedName>
    <definedName name="Laufzeit">Parameter!$B$18</definedName>
    <definedName name="Lebensdauer">Parameter!$B$19</definedName>
    <definedName name="Neubau">Parameter!#REF!</definedName>
    <definedName name="Nutzwärme">Parameter!#REF!</definedName>
    <definedName name="spezifischer_Ertrag">Parameter!$B$20</definedName>
    <definedName name="Wartungskosten">Parameter!$B$29</definedName>
    <definedName name="Wirkungsgrad">Parameter!#REF!</definedName>
    <definedName name="Wirkungsgrad_WW">Parameter!$B$22</definedName>
  </definedNames>
  <calcPr calcId="162913"/>
</workbook>
</file>

<file path=xl/calcChain.xml><?xml version="1.0" encoding="utf-8"?>
<calcChain xmlns="http://schemas.openxmlformats.org/spreadsheetml/2006/main">
  <c r="B15" i="1" l="1"/>
  <c r="B6" i="1" s="1"/>
  <c r="H6" i="2" s="1"/>
  <c r="I6" i="2" s="1"/>
  <c r="J6" i="2" s="1"/>
  <c r="K7" i="2" s="1"/>
  <c r="B7" i="2"/>
  <c r="B8" i="2" s="1"/>
  <c r="E7" i="2"/>
  <c r="D7" i="2"/>
  <c r="A1" i="2"/>
  <c r="A2" i="2"/>
  <c r="A3" i="2"/>
  <c r="G6" i="2"/>
  <c r="F7" i="2"/>
  <c r="A8" i="2"/>
  <c r="A1" i="4"/>
  <c r="A2" i="4"/>
  <c r="A3" i="4"/>
  <c r="E23" i="1"/>
  <c r="G7" i="2"/>
  <c r="F8" i="2"/>
  <c r="A9" i="2"/>
  <c r="E8" i="2"/>
  <c r="G8" i="2"/>
  <c r="E9" i="2"/>
  <c r="A10" i="2"/>
  <c r="F9" i="2"/>
  <c r="G9" i="2"/>
  <c r="F10" i="2"/>
  <c r="E10" i="2"/>
  <c r="A11" i="2"/>
  <c r="G10" i="2"/>
  <c r="F11" i="2"/>
  <c r="E11" i="2"/>
  <c r="G11" i="2"/>
  <c r="A12" i="2"/>
  <c r="F12" i="2"/>
  <c r="E12" i="2"/>
  <c r="G12" i="2"/>
  <c r="A13" i="2"/>
  <c r="F13" i="2"/>
  <c r="A14" i="2"/>
  <c r="E13" i="2"/>
  <c r="G13" i="2"/>
  <c r="F14" i="2"/>
  <c r="E14" i="2"/>
  <c r="A15" i="2"/>
  <c r="G14" i="2"/>
  <c r="F15" i="2"/>
  <c r="E15" i="2"/>
  <c r="A16" i="2"/>
  <c r="G15" i="2"/>
  <c r="F16" i="2"/>
  <c r="E16" i="2"/>
  <c r="A17" i="2"/>
  <c r="G16" i="2"/>
  <c r="A18" i="2"/>
  <c r="E17" i="2"/>
  <c r="G17" i="2"/>
  <c r="F17" i="2"/>
  <c r="F18" i="2"/>
  <c r="E18" i="2"/>
  <c r="A19" i="2"/>
  <c r="G18" i="2"/>
  <c r="F19" i="2"/>
  <c r="E19" i="2"/>
  <c r="G19" i="2"/>
  <c r="A20" i="2"/>
  <c r="F20" i="2"/>
  <c r="E20" i="2"/>
  <c r="G20" i="2"/>
  <c r="A21" i="2"/>
  <c r="F21" i="2"/>
  <c r="G21" i="2"/>
  <c r="A22" i="2"/>
  <c r="E21" i="2"/>
  <c r="E22" i="2"/>
  <c r="A23" i="2"/>
  <c r="F22" i="2"/>
  <c r="G22" i="2"/>
  <c r="F23" i="2"/>
  <c r="E23" i="2"/>
  <c r="G23" i="2"/>
  <c r="A24" i="2"/>
  <c r="F24" i="2"/>
  <c r="E24" i="2"/>
  <c r="G24" i="2"/>
  <c r="A25" i="2"/>
  <c r="F25" i="2"/>
  <c r="A26" i="2"/>
  <c r="E25" i="2"/>
  <c r="G25" i="2"/>
  <c r="E26" i="2"/>
  <c r="A27" i="2"/>
  <c r="F26" i="2"/>
  <c r="G26" i="2"/>
  <c r="F27" i="2"/>
  <c r="E27" i="2"/>
  <c r="A28" i="2"/>
  <c r="G27" i="2"/>
  <c r="F28" i="2"/>
  <c r="E28" i="2"/>
  <c r="G28" i="2"/>
  <c r="A29" i="2"/>
  <c r="F29" i="2"/>
  <c r="A30" i="2"/>
  <c r="E29" i="2"/>
  <c r="G29" i="2"/>
  <c r="F30" i="2"/>
  <c r="E30" i="2"/>
  <c r="G30" i="2"/>
  <c r="A31" i="2"/>
  <c r="E31" i="2"/>
  <c r="F31" i="2"/>
  <c r="G31" i="2"/>
  <c r="M7" i="2" l="1"/>
  <c r="L7" i="2"/>
  <c r="D8" i="2"/>
  <c r="B9" i="2"/>
  <c r="M8" i="2"/>
  <c r="C8" i="2"/>
  <c r="C7" i="2"/>
  <c r="L8" i="2" l="1"/>
  <c r="D9" i="2"/>
  <c r="H8" i="2"/>
  <c r="I8" i="2" s="1"/>
  <c r="C9" i="2"/>
  <c r="B10" i="2"/>
  <c r="M9" i="2"/>
  <c r="H7" i="2"/>
  <c r="H9" i="2" l="1"/>
  <c r="I9" i="2" s="1"/>
  <c r="L9" i="2"/>
  <c r="D10" i="2"/>
  <c r="C10" i="2"/>
  <c r="M10" i="2"/>
  <c r="B11" i="2"/>
  <c r="I7" i="2"/>
  <c r="H10" i="2" l="1"/>
  <c r="I10" i="2" s="1"/>
  <c r="L10" i="2"/>
  <c r="D11" i="2"/>
  <c r="J7" i="2"/>
  <c r="B12" i="2"/>
  <c r="C11" i="2"/>
  <c r="M11" i="2"/>
  <c r="L11" i="2" l="1"/>
  <c r="D12" i="2"/>
  <c r="H11" i="2"/>
  <c r="M12" i="2"/>
  <c r="B13" i="2"/>
  <c r="C12" i="2"/>
  <c r="K8" i="2"/>
  <c r="J8" i="2"/>
  <c r="H12" i="2" l="1"/>
  <c r="I12" i="2" s="1"/>
  <c r="D13" i="2"/>
  <c r="L12" i="2"/>
  <c r="K9" i="2"/>
  <c r="J9" i="2"/>
  <c r="I11" i="2"/>
  <c r="C13" i="2"/>
  <c r="B14" i="2"/>
  <c r="M13" i="2"/>
  <c r="D14" i="2" l="1"/>
  <c r="L13" i="2"/>
  <c r="K10" i="2"/>
  <c r="J10" i="2"/>
  <c r="C14" i="2"/>
  <c r="M14" i="2"/>
  <c r="B15" i="2"/>
  <c r="H13" i="2"/>
  <c r="D15" i="2" l="1"/>
  <c r="L14" i="2"/>
  <c r="H14" i="2"/>
  <c r="I14" i="2" s="1"/>
  <c r="I13" i="2"/>
  <c r="C15" i="2"/>
  <c r="M15" i="2"/>
  <c r="B16" i="2"/>
  <c r="J11" i="2"/>
  <c r="K11" i="2"/>
  <c r="H15" i="2" l="1"/>
  <c r="I15" i="2" s="1"/>
  <c r="D16" i="2"/>
  <c r="L15" i="2"/>
  <c r="M16" i="2"/>
  <c r="B17" i="2"/>
  <c r="C16" i="2"/>
  <c r="K12" i="2"/>
  <c r="J12" i="2"/>
  <c r="H16" i="2" l="1"/>
  <c r="I16" i="2" s="1"/>
  <c r="L16" i="2"/>
  <c r="D17" i="2"/>
  <c r="K13" i="2"/>
  <c r="J13" i="2"/>
  <c r="C17" i="2"/>
  <c r="B18" i="2"/>
  <c r="M17" i="2"/>
  <c r="H17" i="2" l="1"/>
  <c r="I17" i="2" s="1"/>
  <c r="L17" i="2"/>
  <c r="D18" i="2"/>
  <c r="K14" i="2"/>
  <c r="J14" i="2"/>
  <c r="M18" i="2"/>
  <c r="C18" i="2"/>
  <c r="B19" i="2"/>
  <c r="H18" i="2" l="1"/>
  <c r="I18" i="2" s="1"/>
  <c r="L18" i="2"/>
  <c r="D19" i="2"/>
  <c r="C19" i="2"/>
  <c r="B20" i="2"/>
  <c r="M19" i="2"/>
  <c r="K15" i="2"/>
  <c r="J15" i="2"/>
  <c r="H19" i="2" l="1"/>
  <c r="I19" i="2" s="1"/>
  <c r="L19" i="2"/>
  <c r="D20" i="2"/>
  <c r="K16" i="2"/>
  <c r="J16" i="2"/>
  <c r="B21" i="2"/>
  <c r="C20" i="2"/>
  <c r="M20" i="2"/>
  <c r="H20" i="2" l="1"/>
  <c r="I20" i="2" s="1"/>
  <c r="D21" i="2"/>
  <c r="L20" i="2"/>
  <c r="C21" i="2"/>
  <c r="B22" i="2"/>
  <c r="M21" i="2"/>
  <c r="J17" i="2"/>
  <c r="K17" i="2"/>
  <c r="H21" i="2" l="1"/>
  <c r="I21" i="2" s="1"/>
  <c r="L21" i="2"/>
  <c r="D22" i="2"/>
  <c r="J18" i="2"/>
  <c r="K18" i="2"/>
  <c r="B23" i="2"/>
  <c r="C22" i="2"/>
  <c r="M22" i="2"/>
  <c r="H22" i="2" l="1"/>
  <c r="I22" i="2" s="1"/>
  <c r="L22" i="2"/>
  <c r="D23" i="2"/>
  <c r="C23" i="2"/>
  <c r="H23" i="2" s="1"/>
  <c r="I23" i="2" s="1"/>
  <c r="B24" i="2"/>
  <c r="M23" i="2"/>
  <c r="J19" i="2"/>
  <c r="K19" i="2"/>
  <c r="D24" i="2" l="1"/>
  <c r="L23" i="2"/>
  <c r="J20" i="2"/>
  <c r="K20" i="2"/>
  <c r="C24" i="2"/>
  <c r="H24" i="2" s="1"/>
  <c r="I24" i="2" s="1"/>
  <c r="B25" i="2"/>
  <c r="M24" i="2"/>
  <c r="D25" i="2" l="1"/>
  <c r="L24" i="2"/>
  <c r="C25" i="2"/>
  <c r="M25" i="2"/>
  <c r="B26" i="2"/>
  <c r="J21" i="2"/>
  <c r="K21" i="2"/>
  <c r="D26" i="2" l="1"/>
  <c r="L25" i="2"/>
  <c r="H25" i="2"/>
  <c r="I25" i="2" s="1"/>
  <c r="J22" i="2"/>
  <c r="K22" i="2"/>
  <c r="C26" i="2"/>
  <c r="B27" i="2"/>
  <c r="M26" i="2"/>
  <c r="L26" i="2" l="1"/>
  <c r="D27" i="2"/>
  <c r="H26" i="2"/>
  <c r="I26" i="2" s="1"/>
  <c r="B7" i="1"/>
  <c r="C27" i="2"/>
  <c r="H27" i="2" s="1"/>
  <c r="I27" i="2" s="1"/>
  <c r="M27" i="2"/>
  <c r="B28" i="2"/>
  <c r="J23" i="2"/>
  <c r="K23" i="2"/>
  <c r="D28" i="2" l="1"/>
  <c r="L27" i="2"/>
  <c r="C28" i="2"/>
  <c r="H28" i="2" s="1"/>
  <c r="I28" i="2" s="1"/>
  <c r="M28" i="2"/>
  <c r="B29" i="2"/>
  <c r="J24" i="2"/>
  <c r="K24" i="2"/>
  <c r="L28" i="2" l="1"/>
  <c r="D29" i="2"/>
  <c r="K25" i="2"/>
  <c r="J25" i="2"/>
  <c r="M29" i="2"/>
  <c r="B30" i="2"/>
  <c r="C29" i="2"/>
  <c r="H29" i="2" l="1"/>
  <c r="I29" i="2" s="1"/>
  <c r="D30" i="2"/>
  <c r="L29" i="2"/>
  <c r="B31" i="2"/>
  <c r="C30" i="2"/>
  <c r="M30" i="2"/>
  <c r="K26" i="2"/>
  <c r="J26" i="2"/>
  <c r="H30" i="2" l="1"/>
  <c r="I30" i="2" s="1"/>
  <c r="L30" i="2"/>
  <c r="D31" i="2"/>
  <c r="J27" i="2"/>
  <c r="B8" i="1"/>
  <c r="K27" i="2"/>
  <c r="C31" i="2"/>
  <c r="M31" i="2"/>
  <c r="M32" i="2" s="1"/>
  <c r="L31" i="2" l="1"/>
  <c r="L32" i="2" s="1"/>
  <c r="B10" i="1" s="1"/>
  <c r="D32" i="2"/>
  <c r="H31" i="2"/>
  <c r="C32" i="2"/>
  <c r="K28" i="2"/>
  <c r="J28" i="2"/>
  <c r="K29" i="2" l="1"/>
  <c r="J29" i="2"/>
  <c r="I31" i="2"/>
  <c r="I32" i="2" s="1"/>
  <c r="H32" i="2"/>
  <c r="J30" i="2" l="1"/>
  <c r="K30" i="2"/>
  <c r="K31" i="2" l="1"/>
  <c r="K32" i="2" s="1"/>
  <c r="J31" i="2"/>
  <c r="B9" i="1" l="1"/>
</calcChain>
</file>

<file path=xl/comments1.xml><?xml version="1.0" encoding="utf-8"?>
<comments xmlns="http://schemas.openxmlformats.org/spreadsheetml/2006/main">
  <authors>
    <author>Alfred Körblein</author>
    <author>Windows User</author>
    <author>Hauke Doerk</author>
  </authors>
  <commentList>
    <comment ref="B8" authorId="0" shapeId="0">
      <text>
        <r>
          <rPr>
            <b/>
            <sz val="8"/>
            <color indexed="81"/>
            <rFont val="Tahoma"/>
          </rPr>
          <t>Abgezinster Ertrag abzgl. Eigenkapitaleinsatz</t>
        </r>
        <r>
          <rPr>
            <sz val="8"/>
            <color indexed="81"/>
            <rFont val="Tahoma"/>
          </rPr>
          <t xml:space="preserve">
</t>
        </r>
      </text>
    </comment>
    <comment ref="B14" authorId="1" shapeId="0">
      <text>
        <r>
          <rPr>
            <sz val="9"/>
            <color indexed="81"/>
            <rFont val="Tahoma"/>
            <family val="2"/>
          </rPr>
          <t>Mindestgröße: 
nur Brauchwasserbereitung: 3 qm 
mit Heizungsunterstützung:
9 qm bei Flachkollektoren bzw.
7 qm bei Vakuumröhrenkollektoren</t>
        </r>
        <r>
          <rPr>
            <sz val="9"/>
            <color indexed="81"/>
            <rFont val="Tahoma"/>
            <charset val="1"/>
          </rPr>
          <t xml:space="preserve">
</t>
        </r>
      </text>
    </comment>
    <comment ref="B15" authorId="1" shapeId="0">
      <text>
        <r>
          <rPr>
            <sz val="9"/>
            <color indexed="81"/>
            <rFont val="Tahoma"/>
            <family val="2"/>
          </rPr>
          <t>Tragen Sie zur Basisförderung durch die BAFA
bei Erstinstallation evtuelle Zusatzförderung von Hand ein.</t>
        </r>
      </text>
    </comment>
    <comment ref="B22" authorId="0" shapeId="0">
      <text>
        <r>
          <rPr>
            <sz val="9"/>
            <color indexed="81"/>
            <rFont val="Segoe UI"/>
            <family val="2"/>
          </rPr>
          <t>Der mittlere Jahresnutzungsgrad der Nachheizung hängt vom Energieträger (z.B. Öl, Gas, Strom) ab.</t>
        </r>
      </text>
    </comment>
    <comment ref="B25" authorId="2" shapeId="0">
      <text>
        <r>
          <rPr>
            <sz val="9"/>
            <color indexed="81"/>
            <rFont val="Segoe UI"/>
            <charset val="1"/>
          </rPr>
          <t>Die amtlichen Werte (2023) unterschätzen tatsächliche Emissionen, weil die Vorkette (Methan etc.) vernachlässigt ist.</t>
        </r>
      </text>
    </comment>
    <comment ref="B27" authorId="1" shapeId="0">
      <text>
        <r>
          <rPr>
            <sz val="9"/>
            <color indexed="81"/>
            <rFont val="Tahoma"/>
            <family val="2"/>
          </rPr>
          <t>muss sich von Energiepreissteigerung unterscheiden, sonst Fehlermeldung #DIV/0!</t>
        </r>
        <r>
          <rPr>
            <sz val="9"/>
            <color indexed="81"/>
            <rFont val="Tahoma"/>
            <charset val="1"/>
          </rPr>
          <t xml:space="preserve">
</t>
        </r>
      </text>
    </comment>
  </commentList>
</comments>
</file>

<file path=xl/sharedStrings.xml><?xml version="1.0" encoding="utf-8"?>
<sst xmlns="http://schemas.openxmlformats.org/spreadsheetml/2006/main" count="76" uniqueCount="62">
  <si>
    <t>p.a.</t>
  </si>
  <si>
    <t>Jahre</t>
  </si>
  <si>
    <t>Energiepreissteigerung</t>
  </si>
  <si>
    <t>m²</t>
  </si>
  <si>
    <t>Berechnung der Wirtschaftlichkeit von Solarwärme</t>
  </si>
  <si>
    <t>Jahr</t>
  </si>
  <si>
    <t>Ergebnis</t>
  </si>
  <si>
    <t>Inflationsrate</t>
  </si>
  <si>
    <t>Darlehenshöhe</t>
  </si>
  <si>
    <t>€</t>
  </si>
  <si>
    <t>Laufzeit des Darlehens</t>
  </si>
  <si>
    <t>Wenn Sie diese Kopie nicht von der Homepage des Umweltinstitutes bezogen haben, können wir nicht sicherstellen, dass sie der von uns erstellten Fassung entspricht.</t>
  </si>
  <si>
    <t>Kapitalwert</t>
  </si>
  <si>
    <t>Zinsen</t>
  </si>
  <si>
    <t>Restschuld</t>
  </si>
  <si>
    <t>Barwert</t>
  </si>
  <si>
    <t>Darlehenszins</t>
  </si>
  <si>
    <t>Zinssatz für Barwertberechnung</t>
  </si>
  <si>
    <t>bzw.</t>
  </si>
  <si>
    <t>ct/kWh</t>
  </si>
  <si>
    <t>Kosten der Anlage</t>
  </si>
  <si>
    <t>Eigenkapitaleinsatz</t>
  </si>
  <si>
    <t>Annuität</t>
  </si>
  <si>
    <t>(Brutto-)Kollektorfläche</t>
  </si>
  <si>
    <t>Lauf. Kosten</t>
  </si>
  <si>
    <t>Lebensdauer (20 / 25)  Jahre</t>
  </si>
  <si>
    <r>
      <t>Ó</t>
    </r>
    <r>
      <rPr>
        <sz val="10"/>
        <rFont val="Arial"/>
      </rPr>
      <t xml:space="preserve">  Dr. Alfred Körblein</t>
    </r>
  </si>
  <si>
    <t>Die Veränderung dieser Dateien und die Weiterverbreitung veränderter Kopien ist ausdrücklich untersagt. Die Weitergabe UNVERÄNDERTER Kopien ist zulässig.</t>
  </si>
  <si>
    <t>ja</t>
  </si>
  <si>
    <t>nein</t>
  </si>
  <si>
    <t>Förderung (€)</t>
  </si>
  <si>
    <t>interner Zinsfuß (IRR)</t>
  </si>
  <si>
    <t>Ergebnisse</t>
  </si>
  <si>
    <t>der Investitionskosten</t>
  </si>
  <si>
    <t>Auswahllisten</t>
  </si>
  <si>
    <t>Vorgaben</t>
  </si>
  <si>
    <t>Gestehungskosten (LCOE)</t>
  </si>
  <si>
    <t>Lauf.Kosten</t>
  </si>
  <si>
    <t>diskontiert</t>
  </si>
  <si>
    <t>Energieenisp.</t>
  </si>
  <si>
    <t>kWh/m2a</t>
  </si>
  <si>
    <t>Einsparungen</t>
  </si>
  <si>
    <t>Energieertrag</t>
  </si>
  <si>
    <t>Degradation</t>
  </si>
  <si>
    <t>Amortisationszeit</t>
  </si>
  <si>
    <t>CO2-Preis</t>
  </si>
  <si>
    <t>€/t</t>
  </si>
  <si>
    <t>kg/kWh</t>
  </si>
  <si>
    <t>CO2-Emissionsfaktor</t>
  </si>
  <si>
    <t>Dr. Alfred Körblein</t>
  </si>
  <si>
    <t>Energiepreis (ohne CO2-Abgabe)</t>
  </si>
  <si>
    <t>spezifischer Wärmeertrag</t>
  </si>
  <si>
    <t>laufende Kosten (Betrieb, Wartung)</t>
  </si>
  <si>
    <t>ct pro m3 Gas, Liter Öl</t>
  </si>
  <si>
    <t xml:space="preserve">Neben dem internen Zinsfuß werden auch die Gestehungskosten (LCOE) nach der Formel: Anfangsinvestion plus Summe der diskontierten jährlichen Wartungskosten, geteilt durch die Summe der diskontierten jährlichen Energieeinsparungen. Sind die Gestehungskosten höher als die mittleren konventionellen Energiekosten, ist die Anlage nicht wirtschaftlich. </t>
  </si>
  <si>
    <t>Die Excel-Tabelle solarwaerme.xls gestattet die Berechnung der Wirtschaftlichkeit von Solarwärmeanlagen (thermischen Solaranlagen). Als Maß für die Wirtschaftlichkeit wird die mittlere Rendite (interner Zinsfuß) angegeben. Das ist der Zinssatz, der zu einem Kapitalwert von Null für das eingesetzte Kapital führt.</t>
  </si>
  <si>
    <t>€    z.B. 30% der Kosten der Anlage</t>
  </si>
  <si>
    <t>Wirkungsgrad der Nachheizung</t>
  </si>
  <si>
    <t>Der interne Zinsfuß hängt von globalen Annahmen ab wie der Preissteigerung für konventionelle Energie und der Inflationsrate, aber auch von anlagenspezifischen Vorgaben wie Anlagenpreis, Förderhöhe, Speichergutschrift, spezifische Energieeinsparung, Wartungskosten, Höhe und Zinssatz und Laufzeit eines möglichen Darlehens. Die Förderung durch die BAFA beträgt 30% der Kosten der Anlage. Bezüglich weiterer Fördermöglichkeiten und die Anforderungen müssen sich die Nutzer von solarwaerme.xls selbst informieren.</t>
  </si>
  <si>
    <t>z.B. Erdgas: 0,2 kg/kWh, Heizöl: 0,266 kg/kWh</t>
  </si>
  <si>
    <t>Falls Sie Fehler entdecken, Verbesserungsvorschläge oder Fragen haben, wenden Sie sich bitte an den Verfasser Alfred Körblein alfred.koerblein@gmx.de oder an Hauke Doerk hd@umweltinstitut.org</t>
  </si>
  <si>
    <t>Stand: 29.08.2024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</si>
</sst>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0.000"/>
    <numFmt numFmtId="167" formatCode="0.0%"/>
    <numFmt numFmtId="168" formatCode="0.0"/>
  </numFmts>
  <fonts count="19" x14ac:knownFonts="1">
    <font>
      <sz val="10"/>
      <name val="Arial"/>
    </font>
    <font>
      <sz val="10"/>
      <name val="Arial"/>
    </font>
    <font>
      <sz val="10"/>
      <color indexed="8"/>
      <name val="Arial"/>
      <family val="2"/>
    </font>
    <font>
      <sz val="10"/>
      <name val="Arial"/>
      <family val="2"/>
    </font>
    <font>
      <sz val="10"/>
      <name val="MS Sans Serif"/>
    </font>
    <font>
      <b/>
      <sz val="10"/>
      <name val="Arial"/>
      <family val="2"/>
    </font>
    <font>
      <b/>
      <sz val="12"/>
      <name val="Arial"/>
      <family val="2"/>
    </font>
    <font>
      <b/>
      <sz val="10"/>
      <color indexed="8"/>
      <name val="Arial"/>
      <family val="2"/>
    </font>
    <font>
      <sz val="8"/>
      <color indexed="81"/>
      <name val="Tahoma"/>
    </font>
    <font>
      <b/>
      <sz val="8"/>
      <color indexed="81"/>
      <name val="Tahoma"/>
    </font>
    <font>
      <sz val="10"/>
      <color indexed="55"/>
      <name val="Arial"/>
      <family val="2"/>
    </font>
    <font>
      <sz val="10"/>
      <name val="Symbol"/>
      <family val="1"/>
      <charset val="2"/>
    </font>
    <font>
      <sz val="9"/>
      <color indexed="81"/>
      <name val="Tahoma"/>
      <charset val="1"/>
    </font>
    <font>
      <sz val="8"/>
      <color indexed="8"/>
      <name val="Arial"/>
      <family val="2"/>
    </font>
    <font>
      <b/>
      <sz val="10"/>
      <color rgb="FFFF0000"/>
      <name val="Arial"/>
      <family val="2"/>
    </font>
    <font>
      <sz val="10"/>
      <color theme="0" tint="-0.499984740745262"/>
      <name val="Arial"/>
      <family val="2"/>
    </font>
    <font>
      <sz val="9"/>
      <color indexed="81"/>
      <name val="Segoe UI"/>
      <charset val="1"/>
    </font>
    <font>
      <sz val="9"/>
      <color indexed="81"/>
      <name val="Segoe UI"/>
      <family val="2"/>
    </font>
    <font>
      <sz val="9"/>
      <color indexed="81"/>
      <name val="Tahoma"/>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69">
    <xf numFmtId="0" fontId="0" fillId="0" borderId="0" xfId="0"/>
    <xf numFmtId="0" fontId="0" fillId="0" borderId="0" xfId="0" applyAlignment="1">
      <alignment wrapText="1"/>
    </xf>
    <xf numFmtId="3" fontId="5" fillId="2" borderId="0" xfId="0" applyNumberFormat="1" applyFont="1" applyFill="1" applyAlignment="1">
      <alignment horizontal="left" vertical="center"/>
    </xf>
    <xf numFmtId="4" fontId="5" fillId="2" borderId="0" xfId="0" applyNumberFormat="1" applyFont="1" applyFill="1" applyAlignment="1">
      <alignment horizontal="right" vertical="center"/>
    </xf>
    <xf numFmtId="3" fontId="7" fillId="2" borderId="0" xfId="0" applyNumberFormat="1" applyFont="1" applyFill="1" applyAlignment="1">
      <alignment horizontal="right" vertical="center"/>
    </xf>
    <xf numFmtId="3" fontId="7" fillId="2" borderId="0" xfId="0" applyNumberFormat="1" applyFont="1" applyFill="1" applyAlignment="1">
      <alignment vertical="center"/>
    </xf>
    <xf numFmtId="2" fontId="5" fillId="2" borderId="0" xfId="0" applyNumberFormat="1" applyFont="1" applyFill="1" applyAlignment="1">
      <alignment horizontal="right" vertical="center"/>
    </xf>
    <xf numFmtId="0" fontId="5" fillId="2" borderId="0" xfId="0" applyFont="1" applyFill="1" applyAlignment="1">
      <alignment horizontal="right" vertical="center"/>
    </xf>
    <xf numFmtId="0" fontId="3" fillId="0" borderId="0" xfId="0" applyFont="1" applyAlignment="1">
      <alignment horizontal="right" vertical="center"/>
    </xf>
    <xf numFmtId="4" fontId="5" fillId="0" borderId="0" xfId="0" applyNumberFormat="1" applyFont="1" applyAlignment="1">
      <alignment horizontal="right" vertical="center"/>
    </xf>
    <xf numFmtId="3" fontId="7" fillId="0" borderId="0" xfId="0" applyNumberFormat="1" applyFont="1" applyAlignment="1">
      <alignment horizontal="right" vertical="center"/>
    </xf>
    <xf numFmtId="3" fontId="2" fillId="0" borderId="0" xfId="0" applyNumberFormat="1" applyFont="1" applyAlignment="1">
      <alignment vertical="center"/>
    </xf>
    <xf numFmtId="4" fontId="3" fillId="0" borderId="0" xfId="0" applyNumberFormat="1" applyFont="1" applyAlignment="1">
      <alignment horizontal="right" vertical="center"/>
    </xf>
    <xf numFmtId="0" fontId="3" fillId="0" borderId="0" xfId="0" applyFont="1" applyAlignment="1">
      <alignment vertical="center"/>
    </xf>
    <xf numFmtId="3" fontId="3" fillId="0" borderId="0" xfId="0" applyNumberFormat="1" applyFont="1" applyAlignment="1">
      <alignment horizontal="left" vertical="center"/>
    </xf>
    <xf numFmtId="2" fontId="3" fillId="0" borderId="0" xfId="0" applyNumberFormat="1" applyFont="1" applyAlignment="1">
      <alignment vertical="center"/>
    </xf>
    <xf numFmtId="0" fontId="6" fillId="0" borderId="0" xfId="0" applyFont="1" applyFill="1" applyAlignment="1">
      <alignment vertical="center"/>
    </xf>
    <xf numFmtId="166" fontId="5" fillId="0" borderId="0" xfId="0" applyNumberFormat="1" applyFont="1" applyFill="1" applyAlignment="1">
      <alignment vertical="center"/>
    </xf>
    <xf numFmtId="0" fontId="5" fillId="0" borderId="0" xfId="0" applyFont="1" applyFill="1" applyAlignment="1">
      <alignment vertical="center"/>
    </xf>
    <xf numFmtId="49" fontId="5" fillId="0" borderId="0" xfId="0" applyNumberFormat="1" applyFont="1" applyFill="1" applyAlignment="1">
      <alignment horizontal="left" vertical="center"/>
    </xf>
    <xf numFmtId="0" fontId="0" fillId="0" borderId="0" xfId="0" applyFill="1" applyAlignment="1">
      <alignment vertical="center"/>
    </xf>
    <xf numFmtId="0" fontId="10" fillId="0" borderId="0" xfId="0" applyFont="1" applyFill="1" applyAlignment="1">
      <alignment vertical="center"/>
    </xf>
    <xf numFmtId="0" fontId="3" fillId="0" borderId="0" xfId="2" applyFont="1" applyFill="1" applyBorder="1" applyAlignment="1">
      <alignment horizontal="right" vertical="center"/>
    </xf>
    <xf numFmtId="0" fontId="3" fillId="0" borderId="0" xfId="2" applyFont="1" applyFill="1" applyAlignment="1">
      <alignment vertical="center"/>
    </xf>
    <xf numFmtId="0" fontId="0" fillId="0" borderId="1" xfId="0" applyBorder="1" applyAlignment="1">
      <alignment wrapText="1"/>
    </xf>
    <xf numFmtId="0" fontId="11" fillId="0" borderId="1" xfId="0" applyFont="1" applyBorder="1" applyAlignment="1">
      <alignment wrapText="1"/>
    </xf>
    <xf numFmtId="3" fontId="3" fillId="0" borderId="0" xfId="0" applyNumberFormat="1" applyFont="1" applyAlignment="1">
      <alignment horizontal="right" vertical="center"/>
    </xf>
    <xf numFmtId="3" fontId="3" fillId="0" borderId="0" xfId="0" applyNumberFormat="1" applyFont="1" applyAlignment="1">
      <alignment vertical="center"/>
    </xf>
    <xf numFmtId="3" fontId="3" fillId="3" borderId="0" xfId="0" applyNumberFormat="1" applyFont="1" applyFill="1" applyAlignment="1">
      <alignment vertical="center"/>
    </xf>
    <xf numFmtId="3" fontId="5" fillId="0" borderId="0" xfId="0" applyNumberFormat="1" applyFont="1" applyAlignment="1">
      <alignment horizontal="right" vertical="center"/>
    </xf>
    <xf numFmtId="9" fontId="0" fillId="0" borderId="0" xfId="1" applyFont="1" applyFill="1" applyAlignment="1">
      <alignment horizontal="right" vertical="center"/>
    </xf>
    <xf numFmtId="0" fontId="0" fillId="0" borderId="0" xfId="0" applyFill="1" applyAlignment="1">
      <alignment horizontal="right" vertical="center"/>
    </xf>
    <xf numFmtId="0" fontId="0" fillId="4" borderId="0" xfId="0" applyFill="1" applyAlignment="1">
      <alignment vertical="center"/>
    </xf>
    <xf numFmtId="0" fontId="6" fillId="0" borderId="0" xfId="0" applyFont="1" applyFill="1" applyAlignment="1">
      <alignment horizontal="right" vertical="center"/>
    </xf>
    <xf numFmtId="0" fontId="5" fillId="0" borderId="0" xfId="0" applyFont="1" applyFill="1" applyAlignment="1">
      <alignment horizontal="right" vertical="center"/>
    </xf>
    <xf numFmtId="0" fontId="0" fillId="4" borderId="0" xfId="0" applyFill="1" applyAlignment="1">
      <alignment horizontal="right" vertical="center"/>
    </xf>
    <xf numFmtId="0" fontId="5" fillId="4" borderId="0" xfId="0" applyFont="1" applyFill="1" applyAlignment="1">
      <alignment horizontal="right" vertical="center"/>
    </xf>
    <xf numFmtId="167" fontId="14" fillId="4" borderId="0" xfId="1" applyNumberFormat="1" applyFont="1" applyFill="1" applyAlignment="1">
      <alignment horizontal="right" vertical="center"/>
    </xf>
    <xf numFmtId="0" fontId="15" fillId="4" borderId="0" xfId="0" applyFont="1" applyFill="1" applyAlignment="1">
      <alignment vertical="center"/>
    </xf>
    <xf numFmtId="0" fontId="15" fillId="0" borderId="0" xfId="2" applyFont="1" applyFill="1" applyBorder="1" applyAlignment="1">
      <alignment horizontal="left" vertical="center"/>
    </xf>
    <xf numFmtId="9" fontId="15" fillId="0" borderId="0" xfId="1" applyFont="1" applyFill="1" applyAlignment="1">
      <alignment horizontal="right" vertical="center"/>
    </xf>
    <xf numFmtId="0" fontId="15" fillId="0" borderId="0" xfId="0" applyFont="1" applyFill="1" applyAlignment="1">
      <alignment vertical="center"/>
    </xf>
    <xf numFmtId="0" fontId="15" fillId="0" borderId="0" xfId="0" applyFont="1" applyFill="1" applyAlignment="1">
      <alignment horizontal="right" vertical="center"/>
    </xf>
    <xf numFmtId="0" fontId="0" fillId="5" borderId="2" xfId="0" applyFill="1" applyBorder="1" applyAlignment="1" applyProtection="1">
      <alignment horizontal="right" vertical="center"/>
      <protection locked="0"/>
    </xf>
    <xf numFmtId="0" fontId="0" fillId="5" borderId="3" xfId="0" applyFill="1" applyBorder="1" applyAlignment="1" applyProtection="1">
      <alignment horizontal="right" vertical="center"/>
      <protection locked="0"/>
    </xf>
    <xf numFmtId="167" fontId="1" fillId="5" borderId="3" xfId="1" applyNumberFormat="1" applyFont="1" applyFill="1" applyBorder="1" applyAlignment="1" applyProtection="1">
      <alignment horizontal="right" vertical="center"/>
      <protection locked="0"/>
    </xf>
    <xf numFmtId="168" fontId="0" fillId="5" borderId="3" xfId="0" applyNumberFormat="1" applyFill="1" applyBorder="1" applyAlignment="1" applyProtection="1">
      <alignment horizontal="right" vertical="center"/>
      <protection locked="0"/>
    </xf>
    <xf numFmtId="167" fontId="1" fillId="5" borderId="4" xfId="1" applyNumberFormat="1" applyFont="1" applyFill="1" applyBorder="1" applyAlignment="1" applyProtection="1">
      <alignment horizontal="right" vertical="center"/>
      <protection locked="0"/>
    </xf>
    <xf numFmtId="0" fontId="5" fillId="4" borderId="0" xfId="0" applyFont="1" applyFill="1" applyAlignment="1">
      <alignment vertical="center"/>
    </xf>
    <xf numFmtId="0" fontId="10" fillId="4" borderId="0" xfId="0" applyFont="1" applyFill="1" applyAlignment="1">
      <alignment vertical="center"/>
    </xf>
    <xf numFmtId="0" fontId="3" fillId="0" borderId="0" xfId="0" applyFont="1" applyFill="1" applyAlignment="1">
      <alignment vertical="center"/>
    </xf>
    <xf numFmtId="0" fontId="3" fillId="0" borderId="1" xfId="0" applyFont="1" applyBorder="1" applyAlignment="1">
      <alignment wrapText="1"/>
    </xf>
    <xf numFmtId="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3" fontId="3" fillId="0" borderId="0" xfId="0" applyNumberFormat="1" applyFont="1" applyFill="1" applyAlignment="1">
      <alignment vertical="center"/>
    </xf>
    <xf numFmtId="3" fontId="3" fillId="0" borderId="0" xfId="0" applyNumberFormat="1" applyFont="1" applyFill="1" applyAlignment="1">
      <alignment horizontal="center" vertical="center"/>
    </xf>
    <xf numFmtId="3" fontId="3" fillId="0" borderId="0" xfId="0" applyNumberFormat="1" applyFont="1" applyAlignment="1">
      <alignment horizontal="center" vertical="center"/>
    </xf>
    <xf numFmtId="4" fontId="3" fillId="0" borderId="0" xfId="0" applyNumberFormat="1" applyFont="1" applyFill="1" applyAlignment="1">
      <alignment vertical="center"/>
    </xf>
    <xf numFmtId="2" fontId="3" fillId="0" borderId="0" xfId="0" applyNumberFormat="1" applyFont="1" applyFill="1" applyAlignment="1">
      <alignment vertical="center"/>
    </xf>
    <xf numFmtId="0" fontId="3" fillId="4" borderId="0" xfId="0" applyFont="1" applyFill="1" applyAlignment="1">
      <alignment vertical="center"/>
    </xf>
    <xf numFmtId="0" fontId="5" fillId="0" borderId="0" xfId="0" applyFont="1" applyAlignment="1">
      <alignment horizontal="right" vertical="center"/>
    </xf>
    <xf numFmtId="168" fontId="5" fillId="4" borderId="0" xfId="0" applyNumberFormat="1" applyFont="1" applyFill="1" applyAlignment="1">
      <alignment vertical="center"/>
    </xf>
    <xf numFmtId="9" fontId="0" fillId="5" borderId="3" xfId="0" applyNumberFormat="1" applyFill="1" applyBorder="1" applyAlignment="1" applyProtection="1">
      <alignment horizontal="right" vertical="center"/>
      <protection locked="0"/>
    </xf>
    <xf numFmtId="3" fontId="5" fillId="0" borderId="0" xfId="0" applyNumberFormat="1" applyFont="1" applyAlignment="1">
      <alignment vertical="center"/>
    </xf>
    <xf numFmtId="1" fontId="0" fillId="5" borderId="3" xfId="0" applyNumberFormat="1" applyFill="1" applyBorder="1" applyAlignment="1" applyProtection="1">
      <alignment horizontal="right" vertical="center"/>
      <protection locked="0"/>
    </xf>
    <xf numFmtId="1" fontId="5" fillId="0" borderId="0" xfId="0" applyNumberFormat="1" applyFont="1" applyFill="1" applyAlignment="1">
      <alignment vertical="center"/>
    </xf>
    <xf numFmtId="166" fontId="0" fillId="5" borderId="3" xfId="0" applyNumberFormat="1" applyFill="1" applyBorder="1" applyAlignment="1" applyProtection="1">
      <alignment horizontal="right" vertical="center"/>
      <protection locked="0"/>
    </xf>
    <xf numFmtId="1" fontId="5" fillId="4" borderId="0" xfId="0" applyNumberFormat="1" applyFont="1" applyFill="1" applyAlignment="1">
      <alignment horizontal="right" vertical="center"/>
    </xf>
    <xf numFmtId="167" fontId="0" fillId="5" borderId="3" xfId="0" applyNumberFormat="1" applyFill="1" applyBorder="1" applyAlignment="1" applyProtection="1">
      <alignment horizontal="right" vertical="center"/>
      <protection locked="0"/>
    </xf>
  </cellXfs>
  <cellStyles count="3">
    <cellStyle name="Prozent" xfId="1" builtinId="5"/>
    <cellStyle name="Standard" xfId="0" builtinId="0"/>
    <cellStyle name="Standard_DiagrammXX"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chartsheet" Target="chartsheets/sheet2.xml"/><Relationship Id="rId4" Type="http://schemas.openxmlformats.org/officeDocument/2006/relationships/chartsheet" Target="chartsheets/sheet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4949815108293713"/>
          <c:y val="5.6149732620320858E-2"/>
          <c:w val="0.83465398837823557"/>
          <c:h val="0.76203208556149749"/>
        </c:manualLayout>
      </c:layout>
      <c:barChart>
        <c:barDir val="col"/>
        <c:grouping val="clustered"/>
        <c:varyColors val="0"/>
        <c:ser>
          <c:idx val="0"/>
          <c:order val="0"/>
          <c:spPr>
            <a:solidFill>
              <a:srgbClr val="CCCCFF"/>
            </a:solidFill>
            <a:ln w="25400">
              <a:noFill/>
            </a:ln>
          </c:spPr>
          <c:invertIfNegative val="0"/>
          <c:cat>
            <c:numRef>
              <c:f>Berechnung!$A$6:$A$31</c:f>
              <c:numCache>
                <c:formatCode>#,##0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Berechnung!$H$6:$H$31</c:f>
              <c:numCache>
                <c:formatCode>#,##0</c:formatCode>
                <c:ptCount val="26"/>
                <c:pt idx="0">
                  <c:v>-7000</c:v>
                </c:pt>
                <c:pt idx="1">
                  <c:v>378</c:v>
                </c:pt>
                <c:pt idx="2">
                  <c:v>383.43239999999992</c:v>
                </c:pt>
                <c:pt idx="3">
                  <c:v>388.94282892000001</c:v>
                </c:pt>
                <c:pt idx="4">
                  <c:v>394.53240689328595</c:v>
                </c:pt>
                <c:pt idx="5">
                  <c:v>400.20227012327075</c:v>
                </c:pt>
                <c:pt idx="6">
                  <c:v>405.95357111389711</c:v>
                </c:pt>
                <c:pt idx="7">
                  <c:v>411.78747890334222</c:v>
                </c:pt>
                <c:pt idx="8">
                  <c:v>417.70517930106973</c:v>
                </c:pt>
                <c:pt idx="9">
                  <c:v>423.70787512827928</c:v>
                </c:pt>
                <c:pt idx="10">
                  <c:v>429.79678646180059</c:v>
                </c:pt>
                <c:pt idx="11">
                  <c:v>435.97315088148065</c:v>
                </c:pt>
                <c:pt idx="12">
                  <c:v>442.23822372111709</c:v>
                </c:pt>
                <c:pt idx="13">
                  <c:v>448.59327832298482</c:v>
                </c:pt>
                <c:pt idx="14">
                  <c:v>455.03960629601056</c:v>
                </c:pt>
                <c:pt idx="15">
                  <c:v>461.57851777764529</c:v>
                </c:pt>
                <c:pt idx="16">
                  <c:v>468.21134169948823</c:v>
                </c:pt>
                <c:pt idx="17">
                  <c:v>474.93942605671646</c:v>
                </c:pt>
                <c:pt idx="18">
                  <c:v>481.76413818137496</c:v>
                </c:pt>
                <c:pt idx="19">
                  <c:v>488.68686501958041</c:v>
                </c:pt>
                <c:pt idx="20">
                  <c:v>495.70901341269666</c:v>
                </c:pt>
                <c:pt idx="21">
                  <c:v>502.83201038253901</c:v>
                </c:pt>
                <c:pt idx="22">
                  <c:v>510.05730342066272</c:v>
                </c:pt>
                <c:pt idx="23">
                  <c:v>517.38636078179707</c:v>
                </c:pt>
                <c:pt idx="24">
                  <c:v>524.82067178148156</c:v>
                </c:pt>
                <c:pt idx="25">
                  <c:v>532.36174709796592</c:v>
                </c:pt>
              </c:numCache>
            </c:numRef>
          </c:val>
          <c:extLst>
            <c:ext xmlns:c16="http://schemas.microsoft.com/office/drawing/2014/chart" uri="{C3380CC4-5D6E-409C-BE32-E72D297353CC}">
              <c16:uniqueId val="{00000000-A1AC-40B9-BA84-EC210037DB06}"/>
            </c:ext>
          </c:extLst>
        </c:ser>
        <c:dLbls>
          <c:showLegendKey val="0"/>
          <c:showVal val="0"/>
          <c:showCatName val="0"/>
          <c:showSerName val="0"/>
          <c:showPercent val="0"/>
          <c:showBubbleSize val="0"/>
        </c:dLbls>
        <c:gapWidth val="150"/>
        <c:axId val="142838367"/>
        <c:axId val="1"/>
      </c:barChart>
      <c:catAx>
        <c:axId val="142838367"/>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de-DE"/>
                  <a:t>Jahre</a:t>
                </a:r>
              </a:p>
            </c:rich>
          </c:tx>
          <c:layout>
            <c:manualLayout>
              <c:xMode val="edge"/>
              <c:yMode val="edge"/>
              <c:x val="0.52456418383518222"/>
              <c:y val="0.90106951871657759"/>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de-DE"/>
                  <a:t>Jahresergebnis [€]</a:t>
                </a:r>
              </a:p>
            </c:rich>
          </c:tx>
          <c:layout>
            <c:manualLayout>
              <c:xMode val="edge"/>
              <c:yMode val="edge"/>
              <c:x val="1.7432646592709985E-2"/>
              <c:y val="0.256684491978609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2838367"/>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15161119915478077"/>
          <c:y val="4.1889483065953657E-2"/>
          <c:w val="0.83254094030639192"/>
          <c:h val="0.77629233511586448"/>
        </c:manualLayout>
      </c:layout>
      <c:barChart>
        <c:barDir val="col"/>
        <c:grouping val="clustered"/>
        <c:varyColors val="0"/>
        <c:ser>
          <c:idx val="0"/>
          <c:order val="0"/>
          <c:spPr>
            <a:solidFill>
              <a:srgbClr val="CCCCFF"/>
            </a:solidFill>
            <a:ln w="25400">
              <a:noFill/>
            </a:ln>
          </c:spPr>
          <c:invertIfNegative val="0"/>
          <c:cat>
            <c:numRef>
              <c:f>Berechnung!$A$6:$A$31</c:f>
              <c:numCache>
                <c:formatCode>#,##0</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cat>
          <c:val>
            <c:numRef>
              <c:f>Berechnung!$J$6:$J$31</c:f>
              <c:numCache>
                <c:formatCode>#,##0</c:formatCode>
                <c:ptCount val="26"/>
                <c:pt idx="0">
                  <c:v>-7000</c:v>
                </c:pt>
                <c:pt idx="1">
                  <c:v>-6629.411764705882</c:v>
                </c:pt>
                <c:pt idx="2">
                  <c:v>-6260.8685121107264</c:v>
                </c:pt>
                <c:pt idx="3">
                  <c:v>-5894.3589975575005</c:v>
                </c:pt>
                <c:pt idx="4">
                  <c:v>-5529.8720380299064</c:v>
                </c:pt>
                <c:pt idx="5">
                  <c:v>-5167.3965118153856</c:v>
                </c:pt>
                <c:pt idx="6">
                  <c:v>-4806.9213581699578</c:v>
                </c:pt>
                <c:pt idx="7">
                  <c:v>-4448.4355769848908</c:v>
                </c:pt>
                <c:pt idx="8">
                  <c:v>-4091.9282284551887</c:v>
                </c:pt>
                <c:pt idx="9">
                  <c:v>-3737.3884327498863</c:v>
                </c:pt>
                <c:pt idx="10">
                  <c:v>-3384.805369684143</c:v>
                </c:pt>
                <c:pt idx="11">
                  <c:v>-3034.168278393126</c:v>
                </c:pt>
                <c:pt idx="12">
                  <c:v>-2685.4664570076711</c:v>
                </c:pt>
                <c:pt idx="13">
                  <c:v>-2338.689262331714</c:v>
                </c:pt>
                <c:pt idx="14">
                  <c:v>-1993.8261095214793</c:v>
                </c:pt>
                <c:pt idx="15">
                  <c:v>-1650.8664717664212</c:v>
                </c:pt>
                <c:pt idx="16">
                  <c:v>-1309.7998799719039</c:v>
                </c:pt>
                <c:pt idx="17">
                  <c:v>-970.6159224436135</c:v>
                </c:pt>
                <c:pt idx="18">
                  <c:v>-633.30424457368986</c:v>
                </c:pt>
                <c:pt idx="19">
                  <c:v>-297.85454852857282</c:v>
                </c:pt>
                <c:pt idx="20">
                  <c:v>35.743407061449716</c:v>
                </c:pt>
                <c:pt idx="21">
                  <c:v>367.49980741100075</c:v>
                </c:pt>
                <c:pt idx="22">
                  <c:v>697.42478188668747</c:v>
                </c:pt>
                <c:pt idx="23">
                  <c:v>1025.5284043125009</c:v>
                </c:pt>
                <c:pt idx="24">
                  <c:v>1351.8206932735479</c:v>
                </c:pt>
                <c:pt idx="25">
                  <c:v>1676.3116124181267</c:v>
                </c:pt>
              </c:numCache>
            </c:numRef>
          </c:val>
          <c:extLst>
            <c:ext xmlns:c16="http://schemas.microsoft.com/office/drawing/2014/chart" uri="{C3380CC4-5D6E-409C-BE32-E72D297353CC}">
              <c16:uniqueId val="{00000000-9445-4265-B0B5-68F5286A008F}"/>
            </c:ext>
          </c:extLst>
        </c:ser>
        <c:dLbls>
          <c:showLegendKey val="0"/>
          <c:showVal val="0"/>
          <c:showCatName val="0"/>
          <c:showSerName val="0"/>
          <c:showPercent val="0"/>
          <c:showBubbleSize val="0"/>
        </c:dLbls>
        <c:gapWidth val="150"/>
        <c:axId val="142839199"/>
        <c:axId val="1"/>
      </c:barChart>
      <c:catAx>
        <c:axId val="142839199"/>
        <c:scaling>
          <c:orientation val="minMax"/>
        </c:scaling>
        <c:delete val="0"/>
        <c:axPos val="b"/>
        <c:title>
          <c:tx>
            <c:rich>
              <a:bodyPr/>
              <a:lstStyle/>
              <a:p>
                <a:pPr>
                  <a:defRPr sz="1200" b="0" i="0" u="none" strike="noStrike" baseline="0">
                    <a:solidFill>
                      <a:srgbClr val="000000"/>
                    </a:solidFill>
                    <a:latin typeface="Arial"/>
                    <a:ea typeface="Arial"/>
                    <a:cs typeface="Arial"/>
                  </a:defRPr>
                </a:pPr>
                <a:r>
                  <a:rPr lang="de-DE"/>
                  <a:t>Jahre</a:t>
                </a:r>
              </a:p>
            </c:rich>
          </c:tx>
          <c:layout>
            <c:manualLayout>
              <c:xMode val="edge"/>
              <c:yMode val="edge"/>
              <c:x val="0.52456418383518222"/>
              <c:y val="0.90106951871657759"/>
            </c:manualLayout>
          </c:layout>
          <c:overlay val="0"/>
          <c:spPr>
            <a:noFill/>
            <a:ln w="25400">
              <a:noFill/>
            </a:ln>
          </c:spPr>
        </c:title>
        <c:numFmt formatCode="#,##0"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de-DE"/>
                  <a:t>Kapitalwert [€]</a:t>
                </a:r>
              </a:p>
            </c:rich>
          </c:tx>
          <c:layout>
            <c:manualLayout>
              <c:xMode val="edge"/>
              <c:yMode val="edge"/>
              <c:x val="1.7432646592709985E-2"/>
              <c:y val="0.296791443850267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42839199"/>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8740157480314965" right="0.78740157480314965" top="0.78740157480314965" bottom="6.8897637795275593" header="0.51181102362204722" footer="0.51181102362204722"/>
  <pageSetup paperSize="9" orientation="portrait"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sheetProtection content="1" objects="1"/>
  <pageMargins left="0.78740157480314965" right="0.78740157480314965" top="0.78740157480314965" bottom="6.8897637795275593" header="0.51181102362204722" footer="0.51181102362204722"/>
  <pageSetup paperSize="9" orientation="portrait"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3990975</xdr:colOff>
      <xdr:row>0</xdr:row>
      <xdr:rowOff>9525</xdr:rowOff>
    </xdr:from>
    <xdr:to>
      <xdr:col>1</xdr:col>
      <xdr:colOff>76200</xdr:colOff>
      <xdr:row>3</xdr:row>
      <xdr:rowOff>323850</xdr:rowOff>
    </xdr:to>
    <xdr:pic>
      <xdr:nvPicPr>
        <xdr:cNvPr id="2106" name="Picture 1" descr="C:\Dokumente und Einstellungen\aw\Desktop\Umweltinstitut-Logo.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9525"/>
          <a:ext cx="18002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57150</xdr:colOff>
      <xdr:row>0</xdr:row>
      <xdr:rowOff>19050</xdr:rowOff>
    </xdr:from>
    <xdr:to>
      <xdr:col>6</xdr:col>
      <xdr:colOff>619125</xdr:colOff>
      <xdr:row>3</xdr:row>
      <xdr:rowOff>333375</xdr:rowOff>
    </xdr:to>
    <xdr:pic>
      <xdr:nvPicPr>
        <xdr:cNvPr id="1164" name="Picture 15" descr="C:\Dokumente und Einstellungen\aw\Desktop\Umweltinstitut-Logo.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7175" y="19050"/>
          <a:ext cx="18002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6010275" cy="35623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6010275" cy="3562350"/>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election activeCell="A6" sqref="A6"/>
    </sheetView>
  </sheetViews>
  <sheetFormatPr baseColWidth="10" defaultColWidth="11.42578125" defaultRowHeight="12.75" x14ac:dyDescent="0.2"/>
  <cols>
    <col min="1" max="1" width="85.7109375" style="1" customWidth="1"/>
  </cols>
  <sheetData>
    <row r="1" spans="1:2" s="16" customFormat="1" ht="19.5" customHeight="1" x14ac:dyDescent="0.2">
      <c r="A1" s="16" t="str">
        <f>Parameter!A1</f>
        <v>Berechnung der Wirtschaftlichkeit von Solarwärme</v>
      </c>
    </row>
    <row r="2" spans="1:2" s="18" customFormat="1" ht="15.75" customHeight="1" x14ac:dyDescent="0.2">
      <c r="A2" s="17" t="str">
        <f>Parameter!A2</f>
        <v>Dr. Alfred Körblein</v>
      </c>
    </row>
    <row r="3" spans="1:2" s="18" customFormat="1" ht="15.75" customHeight="1" x14ac:dyDescent="0.2">
      <c r="A3" s="17" t="str">
        <f>Parameter!A3</f>
        <v>Stand: 29.08.2024</v>
      </c>
    </row>
    <row r="4" spans="1:2" s="18" customFormat="1" ht="36.75" customHeight="1" x14ac:dyDescent="0.2">
      <c r="A4" s="19"/>
    </row>
    <row r="5" spans="1:2" ht="63" customHeight="1" x14ac:dyDescent="0.2">
      <c r="A5" s="51" t="s">
        <v>55</v>
      </c>
      <c r="B5" s="1"/>
    </row>
    <row r="6" spans="1:2" ht="84.75" customHeight="1" x14ac:dyDescent="0.2">
      <c r="A6" s="51" t="s">
        <v>58</v>
      </c>
    </row>
    <row r="7" spans="1:2" ht="62.25" customHeight="1" x14ac:dyDescent="0.2">
      <c r="A7" s="51" t="s">
        <v>54</v>
      </c>
    </row>
    <row r="8" spans="1:2" ht="40.5" customHeight="1" x14ac:dyDescent="0.2">
      <c r="A8" s="24" t="s">
        <v>11</v>
      </c>
    </row>
    <row r="9" spans="1:2" ht="30.75" customHeight="1" x14ac:dyDescent="0.2">
      <c r="A9" s="24" t="s">
        <v>27</v>
      </c>
    </row>
    <row r="10" spans="1:2" ht="31.5" customHeight="1" x14ac:dyDescent="0.2">
      <c r="A10" s="51" t="s">
        <v>60</v>
      </c>
    </row>
    <row r="11" spans="1:2" ht="23.25" customHeight="1" x14ac:dyDescent="0.2">
      <c r="A11" s="25" t="s">
        <v>26</v>
      </c>
    </row>
  </sheetData>
  <phoneticPr fontId="0" type="noConversion"/>
  <pageMargins left="0.75" right="0.75" top="1" bottom="1" header="0.4921259845" footer="0.492125984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showGridLines="0" tabSelected="1" topLeftCell="A7" workbookViewId="0">
      <selection activeCell="B15" sqref="B15"/>
    </sheetView>
  </sheetViews>
  <sheetFormatPr baseColWidth="10" defaultRowHeight="15.75" customHeight="1" x14ac:dyDescent="0.2"/>
  <cols>
    <col min="1" max="1" width="32.140625" style="20" customWidth="1"/>
    <col min="2" max="2" width="11.42578125" style="31"/>
    <col min="3" max="3" width="8.140625" style="20" customWidth="1"/>
    <col min="4" max="4" width="4.5703125" style="20" customWidth="1"/>
    <col min="5" max="5" width="3.85546875" style="20" customWidth="1"/>
    <col min="6" max="6" width="18.5703125" style="20" customWidth="1"/>
    <col min="7" max="7" width="9.42578125" style="20" customWidth="1"/>
    <col min="8" max="16384" width="11.42578125" style="20"/>
  </cols>
  <sheetData>
    <row r="1" spans="1:9" s="16" customFormat="1" ht="19.5" customHeight="1" x14ac:dyDescent="0.2">
      <c r="A1" s="16" t="s">
        <v>4</v>
      </c>
      <c r="B1" s="33"/>
    </row>
    <row r="2" spans="1:9" s="18" customFormat="1" ht="15.75" customHeight="1" x14ac:dyDescent="0.2">
      <c r="A2" s="17" t="s">
        <v>49</v>
      </c>
      <c r="B2" s="34"/>
    </row>
    <row r="3" spans="1:9" s="18" customFormat="1" ht="15.75" customHeight="1" x14ac:dyDescent="0.2">
      <c r="A3" s="19" t="s">
        <v>61</v>
      </c>
      <c r="B3" s="34"/>
    </row>
    <row r="4" spans="1:9" s="18" customFormat="1" ht="36.75" customHeight="1" x14ac:dyDescent="0.2">
      <c r="A4" s="19"/>
      <c r="B4" s="34"/>
    </row>
    <row r="5" spans="1:9" ht="21.75" customHeight="1" x14ac:dyDescent="0.2">
      <c r="A5" s="48" t="s">
        <v>32</v>
      </c>
      <c r="B5" s="35"/>
      <c r="C5" s="32"/>
      <c r="D5" s="32"/>
      <c r="E5" s="32"/>
      <c r="F5" s="32"/>
      <c r="G5" s="32"/>
    </row>
    <row r="6" spans="1:9" s="18" customFormat="1" ht="15.75" customHeight="1" x14ac:dyDescent="0.2">
      <c r="A6" s="32" t="s">
        <v>21</v>
      </c>
      <c r="B6" s="36">
        <f>B13-B15-B16</f>
        <v>7000</v>
      </c>
      <c r="C6" s="32" t="s">
        <v>9</v>
      </c>
      <c r="D6" s="32"/>
      <c r="E6" s="32"/>
      <c r="F6" s="32"/>
      <c r="G6" s="48"/>
    </row>
    <row r="7" spans="1:9" ht="15.75" customHeight="1" x14ac:dyDescent="0.2">
      <c r="A7" s="32" t="s">
        <v>31</v>
      </c>
      <c r="B7" s="37">
        <f>IF(B19=20,IRR(Berechnung!H6:H26,0),IF(B19=25,IRR(Berechnung!H6:H31,0)))</f>
        <v>2.0504118502065127E-2</v>
      </c>
      <c r="C7" s="32" t="s">
        <v>0</v>
      </c>
      <c r="D7" s="32"/>
      <c r="E7" s="32"/>
      <c r="F7" s="32"/>
      <c r="G7" s="32"/>
    </row>
    <row r="8" spans="1:9" s="18" customFormat="1" ht="15.75" customHeight="1" x14ac:dyDescent="0.2">
      <c r="A8" s="32" t="s">
        <v>12</v>
      </c>
      <c r="B8" s="67">
        <f>IF(B19=20,Berechnung!J26,IF(B19=25,Berechnung!J31,"FALSCH"))</f>
        <v>35.743407061449716</v>
      </c>
      <c r="C8" s="32" t="s">
        <v>9</v>
      </c>
      <c r="D8" s="32"/>
      <c r="E8" s="32"/>
      <c r="F8" s="32"/>
      <c r="G8" s="48"/>
    </row>
    <row r="9" spans="1:9" s="18" customFormat="1" ht="15.75" customHeight="1" x14ac:dyDescent="0.2">
      <c r="A9" s="59" t="s">
        <v>44</v>
      </c>
      <c r="B9" s="67">
        <f>IF(Berechnung!J31&lt;0,"&gt;25",Berechnung!K32)</f>
        <v>20</v>
      </c>
      <c r="C9" s="59" t="s">
        <v>1</v>
      </c>
      <c r="D9" s="32"/>
      <c r="E9" s="32"/>
      <c r="F9" s="32"/>
      <c r="G9" s="48"/>
    </row>
    <row r="10" spans="1:9" s="18" customFormat="1" ht="15.75" customHeight="1" x14ac:dyDescent="0.2">
      <c r="A10" s="59" t="s">
        <v>36</v>
      </c>
      <c r="B10" s="61">
        <f>(Investitionskosten-Förderung+Berechnung!L32)/Berechnung!M32*100</f>
        <v>14.113405692674686</v>
      </c>
      <c r="C10" s="32" t="s">
        <v>19</v>
      </c>
      <c r="D10" s="32"/>
      <c r="E10" s="32"/>
      <c r="F10" s="32"/>
      <c r="G10" s="48"/>
    </row>
    <row r="11" spans="1:9" s="18" customFormat="1" ht="15.75" customHeight="1" x14ac:dyDescent="0.2">
      <c r="A11" s="32"/>
      <c r="B11" s="35"/>
      <c r="C11" s="32"/>
      <c r="D11" s="32"/>
      <c r="E11" s="32"/>
      <c r="F11" s="32"/>
      <c r="G11" s="48"/>
    </row>
    <row r="12" spans="1:9" s="18" customFormat="1" ht="21" customHeight="1" x14ac:dyDescent="0.2">
      <c r="A12" s="48" t="s">
        <v>35</v>
      </c>
      <c r="B12" s="35"/>
      <c r="C12" s="32"/>
      <c r="D12" s="32"/>
      <c r="E12" s="32"/>
      <c r="F12" s="32"/>
      <c r="G12" s="48"/>
    </row>
    <row r="13" spans="1:9" ht="15.75" customHeight="1" x14ac:dyDescent="0.2">
      <c r="A13" s="32" t="s">
        <v>20</v>
      </c>
      <c r="B13" s="43">
        <v>10000</v>
      </c>
      <c r="C13" s="32" t="s">
        <v>9</v>
      </c>
      <c r="D13" s="32"/>
      <c r="E13" s="32"/>
      <c r="F13" s="32"/>
      <c r="G13" s="32"/>
    </row>
    <row r="14" spans="1:9" ht="15.75" customHeight="1" x14ac:dyDescent="0.2">
      <c r="A14" s="32" t="s">
        <v>23</v>
      </c>
      <c r="B14" s="44">
        <v>10</v>
      </c>
      <c r="C14" s="32" t="s">
        <v>3</v>
      </c>
      <c r="D14" s="32"/>
      <c r="E14" s="32"/>
      <c r="F14" s="32"/>
      <c r="G14" s="32"/>
    </row>
    <row r="15" spans="1:9" ht="15.75" customHeight="1" x14ac:dyDescent="0.2">
      <c r="A15" s="59" t="s">
        <v>30</v>
      </c>
      <c r="B15" s="44">
        <f>30%*Investitionskosten</f>
        <v>3000</v>
      </c>
      <c r="C15" s="59" t="s">
        <v>56</v>
      </c>
      <c r="D15" s="38"/>
      <c r="E15" s="38"/>
      <c r="F15" s="38"/>
      <c r="G15" s="32"/>
      <c r="I15" s="50"/>
    </row>
    <row r="16" spans="1:9" ht="15.75" customHeight="1" x14ac:dyDescent="0.2">
      <c r="A16" s="32" t="s">
        <v>8</v>
      </c>
      <c r="B16" s="44">
        <v>0</v>
      </c>
      <c r="C16" s="32" t="s">
        <v>9</v>
      </c>
      <c r="D16" s="32"/>
      <c r="E16" s="32"/>
      <c r="F16" s="32"/>
      <c r="G16" s="32"/>
    </row>
    <row r="17" spans="1:8" ht="15.75" customHeight="1" x14ac:dyDescent="0.2">
      <c r="A17" s="32" t="s">
        <v>16</v>
      </c>
      <c r="B17" s="45">
        <v>0.02</v>
      </c>
      <c r="C17" s="32" t="s">
        <v>0</v>
      </c>
      <c r="D17" s="32"/>
      <c r="E17" s="32"/>
      <c r="F17" s="32"/>
      <c r="G17" s="32"/>
    </row>
    <row r="18" spans="1:8" ht="15.75" customHeight="1" x14ac:dyDescent="0.2">
      <c r="A18" s="32" t="s">
        <v>10</v>
      </c>
      <c r="B18" s="44">
        <v>10</v>
      </c>
      <c r="C18" s="32" t="s">
        <v>1</v>
      </c>
      <c r="D18" s="32"/>
      <c r="E18" s="32"/>
      <c r="F18" s="32"/>
      <c r="G18" s="32"/>
    </row>
    <row r="19" spans="1:8" ht="15.75" customHeight="1" x14ac:dyDescent="0.2">
      <c r="A19" s="32" t="s">
        <v>25</v>
      </c>
      <c r="B19" s="44">
        <v>20</v>
      </c>
      <c r="C19" s="32" t="s">
        <v>1</v>
      </c>
      <c r="D19" s="32"/>
      <c r="E19" s="32"/>
      <c r="F19" s="32"/>
      <c r="G19" s="32"/>
    </row>
    <row r="20" spans="1:8" ht="15.75" customHeight="1" x14ac:dyDescent="0.2">
      <c r="A20" s="59" t="s">
        <v>51</v>
      </c>
      <c r="B20" s="44">
        <v>330</v>
      </c>
      <c r="C20" s="32" t="s">
        <v>40</v>
      </c>
      <c r="D20" s="32"/>
      <c r="E20" s="32"/>
      <c r="F20" s="32"/>
      <c r="G20" s="32"/>
    </row>
    <row r="21" spans="1:8" ht="15.75" customHeight="1" x14ac:dyDescent="0.2">
      <c r="A21" s="32" t="s">
        <v>43</v>
      </c>
      <c r="B21" s="68">
        <v>1.4999999999999999E-2</v>
      </c>
      <c r="C21" s="32" t="s">
        <v>0</v>
      </c>
      <c r="D21" s="32"/>
      <c r="E21" s="32"/>
      <c r="F21" s="32"/>
      <c r="G21" s="32"/>
    </row>
    <row r="22" spans="1:8" ht="15.75" customHeight="1" x14ac:dyDescent="0.2">
      <c r="A22" s="59" t="s">
        <v>57</v>
      </c>
      <c r="B22" s="62">
        <v>0.75</v>
      </c>
      <c r="C22" s="32"/>
      <c r="D22" s="32"/>
      <c r="E22" s="32"/>
      <c r="F22" s="32"/>
      <c r="G22" s="32"/>
    </row>
    <row r="23" spans="1:8" ht="15.75" customHeight="1" x14ac:dyDescent="0.2">
      <c r="A23" s="59" t="s">
        <v>50</v>
      </c>
      <c r="B23" s="46">
        <v>11</v>
      </c>
      <c r="C23" s="32" t="s">
        <v>19</v>
      </c>
      <c r="D23" s="38" t="s">
        <v>18</v>
      </c>
      <c r="E23" s="38">
        <f>B23*10</f>
        <v>110</v>
      </c>
      <c r="F23" s="38" t="s">
        <v>53</v>
      </c>
      <c r="G23" s="49"/>
      <c r="H23" s="21"/>
    </row>
    <row r="24" spans="1:8" ht="15.75" customHeight="1" x14ac:dyDescent="0.2">
      <c r="A24" s="32" t="s">
        <v>45</v>
      </c>
      <c r="B24" s="64">
        <v>50</v>
      </c>
      <c r="C24" s="32" t="s">
        <v>46</v>
      </c>
      <c r="D24" s="38"/>
      <c r="E24" s="38"/>
      <c r="F24" s="38"/>
      <c r="G24" s="49"/>
      <c r="H24" s="21"/>
    </row>
    <row r="25" spans="1:8" ht="15.75" customHeight="1" x14ac:dyDescent="0.2">
      <c r="A25" s="32" t="s">
        <v>48</v>
      </c>
      <c r="B25" s="66">
        <v>0.2</v>
      </c>
      <c r="C25" s="32" t="s">
        <v>47</v>
      </c>
      <c r="D25" s="38" t="s">
        <v>59</v>
      </c>
      <c r="E25" s="38"/>
      <c r="F25" s="38"/>
      <c r="G25" s="49"/>
      <c r="H25" s="21"/>
    </row>
    <row r="26" spans="1:8" ht="15.75" customHeight="1" x14ac:dyDescent="0.2">
      <c r="A26" s="32" t="s">
        <v>2</v>
      </c>
      <c r="B26" s="45">
        <v>0.03</v>
      </c>
      <c r="C26" s="32" t="s">
        <v>0</v>
      </c>
      <c r="D26" s="32"/>
      <c r="E26" s="32"/>
      <c r="F26" s="32"/>
      <c r="G26" s="32"/>
    </row>
    <row r="27" spans="1:8" ht="15.75" customHeight="1" x14ac:dyDescent="0.2">
      <c r="A27" s="32" t="s">
        <v>17</v>
      </c>
      <c r="B27" s="45">
        <v>0.02</v>
      </c>
      <c r="C27" s="32" t="s">
        <v>0</v>
      </c>
      <c r="D27" s="32"/>
      <c r="E27" s="32"/>
      <c r="F27" s="32"/>
      <c r="G27" s="32"/>
    </row>
    <row r="28" spans="1:8" ht="15.75" customHeight="1" x14ac:dyDescent="0.2">
      <c r="A28" s="32" t="s">
        <v>7</v>
      </c>
      <c r="B28" s="45">
        <v>1.4999999999999999E-2</v>
      </c>
      <c r="C28" s="32" t="s">
        <v>0</v>
      </c>
      <c r="D28" s="32"/>
      <c r="E28" s="32"/>
      <c r="F28" s="32"/>
      <c r="G28" s="32"/>
    </row>
    <row r="29" spans="1:8" ht="15.75" customHeight="1" x14ac:dyDescent="0.2">
      <c r="A29" s="59" t="s">
        <v>52</v>
      </c>
      <c r="B29" s="47">
        <v>1.4999999999999999E-2</v>
      </c>
      <c r="C29" s="32" t="s">
        <v>0</v>
      </c>
      <c r="D29" s="32" t="s">
        <v>33</v>
      </c>
      <c r="E29" s="32"/>
      <c r="F29" s="32"/>
      <c r="G29" s="32"/>
    </row>
    <row r="30" spans="1:8" ht="15.75" customHeight="1" x14ac:dyDescent="0.2">
      <c r="A30" s="32"/>
      <c r="B30" s="35"/>
      <c r="C30" s="32"/>
      <c r="D30" s="32"/>
      <c r="E30" s="32"/>
      <c r="F30" s="32"/>
      <c r="G30" s="32"/>
    </row>
    <row r="31" spans="1:8" ht="15.75" customHeight="1" x14ac:dyDescent="0.2">
      <c r="A31" s="22"/>
      <c r="C31" s="23"/>
      <c r="D31" s="23"/>
      <c r="E31" s="23"/>
    </row>
    <row r="32" spans="1:8" ht="15.75" customHeight="1" x14ac:dyDescent="0.2">
      <c r="A32" s="22"/>
      <c r="B32" s="30"/>
    </row>
    <row r="33" spans="1:3" ht="15.75" customHeight="1" x14ac:dyDescent="0.2">
      <c r="A33" s="39" t="s">
        <v>34</v>
      </c>
      <c r="B33" s="40" t="s">
        <v>28</v>
      </c>
      <c r="C33" s="41">
        <v>20</v>
      </c>
    </row>
    <row r="34" spans="1:3" ht="15.75" customHeight="1" x14ac:dyDescent="0.2">
      <c r="A34" s="41"/>
      <c r="B34" s="42" t="s">
        <v>29</v>
      </c>
      <c r="C34" s="41">
        <v>25</v>
      </c>
    </row>
  </sheetData>
  <phoneticPr fontId="0" type="noConversion"/>
  <dataValidations count="1">
    <dataValidation type="list" allowBlank="1" showInputMessage="1" showErrorMessage="1" sqref="B19">
      <formula1>$C$33:$C$34</formula1>
    </dataValidation>
  </dataValidations>
  <printOptions horizontalCentered="1" gridLines="1"/>
  <pageMargins left="0.59055118110236227" right="0.59055118110236227" top="0.98425196850393704" bottom="0.78740157480314965" header="0.31496062992125984" footer="0.31496062992125984"/>
  <pageSetup paperSize="9" orientation="portrait" r:id="rId1"/>
  <headerFooter alignWithMargins="0">
    <oddHeader>&amp;F</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election activeCell="C8" sqref="C8"/>
    </sheetView>
  </sheetViews>
  <sheetFormatPr baseColWidth="10" defaultColWidth="11.5703125" defaultRowHeight="12.75" x14ac:dyDescent="0.2"/>
  <cols>
    <col min="1" max="1" width="5.140625" style="14" customWidth="1"/>
    <col min="2" max="2" width="13" style="14" customWidth="1"/>
    <col min="3" max="3" width="13.5703125" style="12" customWidth="1"/>
    <col min="4" max="4" width="11.85546875" style="12" customWidth="1"/>
    <col min="5" max="8" width="10.85546875" style="12" customWidth="1"/>
    <col min="9" max="9" width="10.85546875" style="15" customWidth="1"/>
    <col min="10" max="11" width="12" style="13" customWidth="1"/>
    <col min="12" max="13" width="13.28515625" style="13" customWidth="1"/>
    <col min="14" max="16384" width="11.5703125" style="13"/>
  </cols>
  <sheetData>
    <row r="1" spans="1:13" s="16" customFormat="1" ht="18.75" customHeight="1" x14ac:dyDescent="0.2">
      <c r="A1" s="16" t="str">
        <f>Parameter!A1</f>
        <v>Berechnung der Wirtschaftlichkeit von Solarwärme</v>
      </c>
    </row>
    <row r="2" spans="1:13" s="18" customFormat="1" ht="15.75" customHeight="1" x14ac:dyDescent="0.2">
      <c r="A2" s="17" t="str">
        <f>Parameter!A2</f>
        <v>Dr. Alfred Körblein</v>
      </c>
      <c r="B2" s="17"/>
      <c r="G2" s="65"/>
    </row>
    <row r="3" spans="1:13" s="18" customFormat="1" ht="15.75" customHeight="1" x14ac:dyDescent="0.2">
      <c r="A3" s="17" t="str">
        <f>Parameter!A3</f>
        <v>Stand: 29.08.2024</v>
      </c>
      <c r="B3" s="17"/>
    </row>
    <row r="4" spans="1:13" s="18" customFormat="1" ht="11.25" customHeight="1" x14ac:dyDescent="0.2">
      <c r="A4" s="19"/>
      <c r="B4" s="19"/>
    </row>
    <row r="5" spans="1:13" s="8" customFormat="1" ht="17.25" customHeight="1" x14ac:dyDescent="0.2">
      <c r="A5" s="2" t="s">
        <v>5</v>
      </c>
      <c r="B5" s="2" t="s">
        <v>42</v>
      </c>
      <c r="C5" s="3" t="s">
        <v>41</v>
      </c>
      <c r="D5" s="3" t="s">
        <v>24</v>
      </c>
      <c r="E5" s="4" t="s">
        <v>22</v>
      </c>
      <c r="F5" s="4" t="s">
        <v>13</v>
      </c>
      <c r="G5" s="5" t="s">
        <v>14</v>
      </c>
      <c r="H5" s="3" t="s">
        <v>6</v>
      </c>
      <c r="I5" s="6" t="s">
        <v>15</v>
      </c>
      <c r="J5" s="7" t="s">
        <v>12</v>
      </c>
      <c r="K5" s="7"/>
      <c r="L5" s="7" t="s">
        <v>37</v>
      </c>
      <c r="M5" s="7" t="s">
        <v>39</v>
      </c>
    </row>
    <row r="6" spans="1:13" x14ac:dyDescent="0.2">
      <c r="A6" s="56">
        <v>0</v>
      </c>
      <c r="B6" s="56"/>
      <c r="C6" s="9"/>
      <c r="D6" s="9"/>
      <c r="E6" s="10"/>
      <c r="F6" s="10"/>
      <c r="G6" s="11">
        <f>Parameter!B16</f>
        <v>0</v>
      </c>
      <c r="H6" s="26">
        <f>-Parameter!B6</f>
        <v>-7000</v>
      </c>
      <c r="I6" s="27">
        <f>H6</f>
        <v>-7000</v>
      </c>
      <c r="J6" s="28">
        <f>I6</f>
        <v>-7000</v>
      </c>
      <c r="K6" s="28"/>
      <c r="L6" s="29" t="s">
        <v>38</v>
      </c>
      <c r="M6" s="60" t="s">
        <v>38</v>
      </c>
    </row>
    <row r="7" spans="1:13" s="50" customFormat="1" x14ac:dyDescent="0.2">
      <c r="A7" s="55">
        <v>1</v>
      </c>
      <c r="B7" s="55">
        <f>spezifischer_Ertrag*Kollektorfläche/Wirkungsgrad_WW</f>
        <v>4400</v>
      </c>
      <c r="C7" s="52">
        <f>B7*(Energiepreis/100+CO2_Preis/1000*CO2_Emissionsfaktor)</f>
        <v>528</v>
      </c>
      <c r="D7" s="52">
        <f>-Wartungskosten*Investitionskosten</f>
        <v>-150</v>
      </c>
      <c r="E7" s="53">
        <f t="shared" ref="E7:E31" si="0">IF(Laufzeit&lt;A7,0,PMT(Darlehenszins,Laufzeit,Darlehen))</f>
        <v>0</v>
      </c>
      <c r="F7" s="53">
        <f t="shared" ref="F7:F31" si="1">-G6*Darlehenszins</f>
        <v>0</v>
      </c>
      <c r="G7" s="53">
        <f>G6+E7-F7</f>
        <v>0</v>
      </c>
      <c r="H7" s="53">
        <f>SUM(C7:E7)</f>
        <v>378</v>
      </c>
      <c r="I7" s="54">
        <f t="shared" ref="I7:I31" si="2">H7/(1+Diskontsatz)^A7</f>
        <v>370.58823529411762</v>
      </c>
      <c r="J7" s="54">
        <f>J6+I7</f>
        <v>-6629.411764705882</v>
      </c>
      <c r="K7" s="28">
        <f>IF(J6&lt;0,1,"")</f>
        <v>1</v>
      </c>
      <c r="L7" s="57">
        <f>-D7</f>
        <v>150</v>
      </c>
      <c r="M7" s="54">
        <f>B7</f>
        <v>4400</v>
      </c>
    </row>
    <row r="8" spans="1:13" s="50" customFormat="1" x14ac:dyDescent="0.2">
      <c r="A8" s="55">
        <f t="shared" ref="A8:A31" si="3">A7+1</f>
        <v>2</v>
      </c>
      <c r="B8" s="55">
        <f t="shared" ref="B8:B31" si="4">B7*(1-Degradation)</f>
        <v>4334</v>
      </c>
      <c r="C8" s="52">
        <f t="shared" ref="C8:C31" si="5">B8*(Energiepreis/100+CO2_Preis/1000*CO2_Emissionsfaktor)*(1+Energiepreissteigerung)^A7</f>
        <v>535.68239999999992</v>
      </c>
      <c r="D8" s="52">
        <f t="shared" ref="D8:D31" si="6">D7*(1+Inflationsrate)</f>
        <v>-152.24999999999997</v>
      </c>
      <c r="E8" s="53">
        <f t="shared" si="0"/>
        <v>0</v>
      </c>
      <c r="F8" s="53">
        <f t="shared" si="1"/>
        <v>0</v>
      </c>
      <c r="G8" s="53">
        <f>G7+E8-F8</f>
        <v>0</v>
      </c>
      <c r="H8" s="53">
        <f t="shared" ref="H8:H31" si="7">SUM(C8:E8)</f>
        <v>383.43239999999992</v>
      </c>
      <c r="I8" s="54">
        <f t="shared" si="2"/>
        <v>368.54325259515565</v>
      </c>
      <c r="J8" s="54">
        <f t="shared" ref="J8:J31" si="8">J7+I8</f>
        <v>-6260.8685121107264</v>
      </c>
      <c r="K8" s="28">
        <f t="shared" ref="K8:K31" si="9">IF(J7&lt;0,1,"")</f>
        <v>1</v>
      </c>
      <c r="L8" s="58">
        <f t="shared" ref="L8:L31" si="10">-D8/(1+Diskontsatz)^A7</f>
        <v>149.2647058823529</v>
      </c>
      <c r="M8" s="54">
        <f t="shared" ref="M8:M31" si="11">B8/(1+Diskontsatz)^A7</f>
        <v>4249.0196078431372</v>
      </c>
    </row>
    <row r="9" spans="1:13" s="50" customFormat="1" x14ac:dyDescent="0.2">
      <c r="A9" s="55">
        <f t="shared" si="3"/>
        <v>3</v>
      </c>
      <c r="B9" s="55">
        <f t="shared" si="4"/>
        <v>4268.99</v>
      </c>
      <c r="C9" s="52">
        <f t="shared" si="5"/>
        <v>543.47657891999995</v>
      </c>
      <c r="D9" s="52">
        <f t="shared" si="6"/>
        <v>-154.53374999999997</v>
      </c>
      <c r="E9" s="53">
        <f t="shared" si="0"/>
        <v>0</v>
      </c>
      <c r="F9" s="53">
        <f t="shared" si="1"/>
        <v>0</v>
      </c>
      <c r="G9" s="53">
        <f t="shared" ref="G9:G27" si="12">G8+E9-F9</f>
        <v>0</v>
      </c>
      <c r="H9" s="53">
        <f t="shared" si="7"/>
        <v>388.94282892000001</v>
      </c>
      <c r="I9" s="54">
        <f t="shared" si="2"/>
        <v>366.50951455322615</v>
      </c>
      <c r="J9" s="54">
        <f t="shared" si="8"/>
        <v>-5894.3589975575005</v>
      </c>
      <c r="K9" s="28">
        <f t="shared" si="9"/>
        <v>1</v>
      </c>
      <c r="L9" s="58">
        <f t="shared" si="10"/>
        <v>148.53301614763549</v>
      </c>
      <c r="M9" s="54">
        <f t="shared" si="11"/>
        <v>4103.2199154171467</v>
      </c>
    </row>
    <row r="10" spans="1:13" s="50" customFormat="1" x14ac:dyDescent="0.2">
      <c r="A10" s="55">
        <f t="shared" si="3"/>
        <v>4</v>
      </c>
      <c r="B10" s="55">
        <f t="shared" si="4"/>
        <v>4204.9551499999998</v>
      </c>
      <c r="C10" s="52">
        <f t="shared" si="5"/>
        <v>551.38416314328595</v>
      </c>
      <c r="D10" s="52">
        <f t="shared" si="6"/>
        <v>-156.85175624999997</v>
      </c>
      <c r="E10" s="53">
        <f t="shared" si="0"/>
        <v>0</v>
      </c>
      <c r="F10" s="53">
        <f t="shared" si="1"/>
        <v>0</v>
      </c>
      <c r="G10" s="53">
        <f t="shared" si="12"/>
        <v>0</v>
      </c>
      <c r="H10" s="53">
        <f t="shared" si="7"/>
        <v>394.53240689328595</v>
      </c>
      <c r="I10" s="54">
        <f t="shared" si="2"/>
        <v>364.4869595275938</v>
      </c>
      <c r="J10" s="54">
        <f t="shared" si="8"/>
        <v>-5529.8720380299064</v>
      </c>
      <c r="K10" s="28">
        <f t="shared" si="9"/>
        <v>1</v>
      </c>
      <c r="L10" s="58">
        <f t="shared" si="10"/>
        <v>147.80491312730396</v>
      </c>
      <c r="M10" s="54">
        <f t="shared" si="11"/>
        <v>3962.4231536136176</v>
      </c>
    </row>
    <row r="11" spans="1:13" s="50" customFormat="1" x14ac:dyDescent="0.2">
      <c r="A11" s="55">
        <f t="shared" si="3"/>
        <v>5</v>
      </c>
      <c r="B11" s="55">
        <f t="shared" si="4"/>
        <v>4141.8808227499994</v>
      </c>
      <c r="C11" s="52">
        <f t="shared" si="5"/>
        <v>559.4068027170207</v>
      </c>
      <c r="D11" s="52">
        <f t="shared" si="6"/>
        <v>-159.20453259374995</v>
      </c>
      <c r="E11" s="53">
        <f t="shared" si="0"/>
        <v>0</v>
      </c>
      <c r="F11" s="53">
        <f t="shared" si="1"/>
        <v>0</v>
      </c>
      <c r="G11" s="53">
        <f t="shared" si="12"/>
        <v>0</v>
      </c>
      <c r="H11" s="53">
        <f t="shared" si="7"/>
        <v>400.20227012327075</v>
      </c>
      <c r="I11" s="54">
        <f t="shared" si="2"/>
        <v>362.47552621452076</v>
      </c>
      <c r="J11" s="54">
        <f t="shared" si="8"/>
        <v>-5167.3965118153856</v>
      </c>
      <c r="K11" s="28">
        <f t="shared" si="9"/>
        <v>1</v>
      </c>
      <c r="L11" s="58">
        <f t="shared" si="10"/>
        <v>147.08037923942499</v>
      </c>
      <c r="M11" s="54">
        <f t="shared" si="11"/>
        <v>3826.4576532445226</v>
      </c>
    </row>
    <row r="12" spans="1:13" s="50" customFormat="1" x14ac:dyDescent="0.2">
      <c r="A12" s="55">
        <f t="shared" si="3"/>
        <v>6</v>
      </c>
      <c r="B12" s="55">
        <f t="shared" si="4"/>
        <v>4079.7526104087492</v>
      </c>
      <c r="C12" s="52">
        <f t="shared" si="5"/>
        <v>567.5461716965533</v>
      </c>
      <c r="D12" s="52">
        <f t="shared" si="6"/>
        <v>-161.59260058265619</v>
      </c>
      <c r="E12" s="53">
        <f t="shared" si="0"/>
        <v>0</v>
      </c>
      <c r="F12" s="53">
        <f t="shared" si="1"/>
        <v>0</v>
      </c>
      <c r="G12" s="53">
        <f t="shared" si="12"/>
        <v>0</v>
      </c>
      <c r="H12" s="53">
        <f t="shared" si="7"/>
        <v>405.95357111389711</v>
      </c>
      <c r="I12" s="54">
        <f t="shared" si="2"/>
        <v>360.47515364542778</v>
      </c>
      <c r="J12" s="54">
        <f t="shared" si="8"/>
        <v>-4806.9213581699578</v>
      </c>
      <c r="K12" s="28">
        <f t="shared" si="9"/>
        <v>1</v>
      </c>
      <c r="L12" s="58">
        <f t="shared" si="10"/>
        <v>146.35939698825132</v>
      </c>
      <c r="M12" s="54">
        <f t="shared" si="11"/>
        <v>3695.1576357312297</v>
      </c>
    </row>
    <row r="13" spans="1:13" s="50" customFormat="1" x14ac:dyDescent="0.2">
      <c r="A13" s="55">
        <f t="shared" si="3"/>
        <v>7</v>
      </c>
      <c r="B13" s="55">
        <f t="shared" si="4"/>
        <v>4018.5563212526181</v>
      </c>
      <c r="C13" s="52">
        <f t="shared" si="5"/>
        <v>575.80396849473823</v>
      </c>
      <c r="D13" s="52">
        <f t="shared" si="6"/>
        <v>-164.01648959139601</v>
      </c>
      <c r="E13" s="53">
        <f t="shared" si="0"/>
        <v>0</v>
      </c>
      <c r="F13" s="53">
        <f t="shared" si="1"/>
        <v>0</v>
      </c>
      <c r="G13" s="53">
        <f t="shared" si="12"/>
        <v>0</v>
      </c>
      <c r="H13" s="53">
        <f t="shared" si="7"/>
        <v>411.78747890334222</v>
      </c>
      <c r="I13" s="54">
        <f t="shared" si="2"/>
        <v>358.48578118506691</v>
      </c>
      <c r="J13" s="54">
        <f t="shared" si="8"/>
        <v>-4448.4355769848908</v>
      </c>
      <c r="K13" s="28">
        <f t="shared" si="9"/>
        <v>1</v>
      </c>
      <c r="L13" s="58">
        <f t="shared" si="10"/>
        <v>145.64194896379908</v>
      </c>
      <c r="M13" s="54">
        <f t="shared" si="11"/>
        <v>3568.3630109757464</v>
      </c>
    </row>
    <row r="14" spans="1:13" s="50" customFormat="1" x14ac:dyDescent="0.2">
      <c r="A14" s="55">
        <f t="shared" si="3"/>
        <v>8</v>
      </c>
      <c r="B14" s="55">
        <f t="shared" si="4"/>
        <v>3958.2779764338288</v>
      </c>
      <c r="C14" s="52">
        <f t="shared" si="5"/>
        <v>584.18191623633663</v>
      </c>
      <c r="D14" s="52">
        <f t="shared" si="6"/>
        <v>-166.47673693526693</v>
      </c>
      <c r="E14" s="53">
        <f t="shared" si="0"/>
        <v>0</v>
      </c>
      <c r="F14" s="53">
        <f t="shared" si="1"/>
        <v>0</v>
      </c>
      <c r="G14" s="53">
        <f t="shared" si="12"/>
        <v>0</v>
      </c>
      <c r="H14" s="53">
        <f t="shared" si="7"/>
        <v>417.70517930106973</v>
      </c>
      <c r="I14" s="54">
        <f t="shared" si="2"/>
        <v>356.50734852970214</v>
      </c>
      <c r="J14" s="54">
        <f t="shared" si="8"/>
        <v>-4091.9282284551887</v>
      </c>
      <c r="K14" s="28">
        <f t="shared" si="9"/>
        <v>1</v>
      </c>
      <c r="L14" s="58">
        <f t="shared" si="10"/>
        <v>144.92801784142753</v>
      </c>
      <c r="M14" s="54">
        <f t="shared" si="11"/>
        <v>3445.9191821677559</v>
      </c>
    </row>
    <row r="15" spans="1:13" s="50" customFormat="1" x14ac:dyDescent="0.2">
      <c r="A15" s="55">
        <f t="shared" si="3"/>
        <v>9</v>
      </c>
      <c r="B15" s="55">
        <f t="shared" si="4"/>
        <v>3898.9038067873212</v>
      </c>
      <c r="C15" s="52">
        <f t="shared" si="5"/>
        <v>592.6817631175752</v>
      </c>
      <c r="D15" s="52">
        <f t="shared" si="6"/>
        <v>-168.97388798929592</v>
      </c>
      <c r="E15" s="53">
        <f t="shared" si="0"/>
        <v>0</v>
      </c>
      <c r="F15" s="53">
        <f t="shared" si="1"/>
        <v>0</v>
      </c>
      <c r="G15" s="53">
        <f t="shared" si="12"/>
        <v>0</v>
      </c>
      <c r="H15" s="53">
        <f t="shared" si="7"/>
        <v>423.70787512827928</v>
      </c>
      <c r="I15" s="54">
        <f t="shared" si="2"/>
        <v>354.53979570530248</v>
      </c>
      <c r="J15" s="54">
        <f t="shared" si="8"/>
        <v>-3737.3884327498863</v>
      </c>
      <c r="K15" s="28">
        <f t="shared" si="9"/>
        <v>1</v>
      </c>
      <c r="L15" s="58">
        <f t="shared" si="10"/>
        <v>144.21758638142052</v>
      </c>
      <c r="M15" s="54">
        <f t="shared" si="11"/>
        <v>3327.6768572894498</v>
      </c>
    </row>
    <row r="16" spans="1:13" s="50" customFormat="1" x14ac:dyDescent="0.2">
      <c r="A16" s="55">
        <f t="shared" si="3"/>
        <v>10</v>
      </c>
      <c r="B16" s="55">
        <f t="shared" si="4"/>
        <v>3840.4202496855114</v>
      </c>
      <c r="C16" s="52">
        <f t="shared" si="5"/>
        <v>601.30528277093595</v>
      </c>
      <c r="D16" s="52">
        <f t="shared" si="6"/>
        <v>-171.50849630913535</v>
      </c>
      <c r="E16" s="53">
        <f t="shared" si="0"/>
        <v>0</v>
      </c>
      <c r="F16" s="53">
        <f t="shared" si="1"/>
        <v>0</v>
      </c>
      <c r="G16" s="53">
        <f t="shared" si="12"/>
        <v>0</v>
      </c>
      <c r="H16" s="53">
        <f t="shared" si="7"/>
        <v>429.79678646180059</v>
      </c>
      <c r="I16" s="54">
        <f t="shared" si="2"/>
        <v>352.58306306574326</v>
      </c>
      <c r="J16" s="54">
        <f t="shared" si="8"/>
        <v>-3384.805369684143</v>
      </c>
      <c r="K16" s="28">
        <f t="shared" si="9"/>
        <v>1</v>
      </c>
      <c r="L16" s="58">
        <f t="shared" si="10"/>
        <v>143.51063742857042</v>
      </c>
      <c r="M16" s="54">
        <f t="shared" si="11"/>
        <v>3213.4918670883412</v>
      </c>
    </row>
    <row r="17" spans="1:13" s="50" customFormat="1" x14ac:dyDescent="0.2">
      <c r="A17" s="55">
        <f t="shared" si="3"/>
        <v>11</v>
      </c>
      <c r="B17" s="55">
        <f t="shared" si="4"/>
        <v>3782.8139459402287</v>
      </c>
      <c r="C17" s="52">
        <f t="shared" si="5"/>
        <v>610.05427463525302</v>
      </c>
      <c r="D17" s="52">
        <f t="shared" si="6"/>
        <v>-174.08112375377237</v>
      </c>
      <c r="E17" s="53">
        <f t="shared" si="0"/>
        <v>0</v>
      </c>
      <c r="F17" s="53">
        <f t="shared" si="1"/>
        <v>0</v>
      </c>
      <c r="G17" s="53">
        <f t="shared" si="12"/>
        <v>0</v>
      </c>
      <c r="H17" s="53">
        <f t="shared" si="7"/>
        <v>435.97315088148065</v>
      </c>
      <c r="I17" s="54">
        <f t="shared" si="2"/>
        <v>350.63709129101693</v>
      </c>
      <c r="J17" s="54">
        <f t="shared" si="8"/>
        <v>-3034.168278393126</v>
      </c>
      <c r="K17" s="28">
        <f t="shared" si="9"/>
        <v>1</v>
      </c>
      <c r="L17" s="58">
        <f t="shared" si="10"/>
        <v>142.80715391176369</v>
      </c>
      <c r="M17" s="54">
        <f t="shared" si="11"/>
        <v>3103.224989296094</v>
      </c>
    </row>
    <row r="18" spans="1:13" s="50" customFormat="1" x14ac:dyDescent="0.2">
      <c r="A18" s="55">
        <f t="shared" si="3"/>
        <v>12</v>
      </c>
      <c r="B18" s="55">
        <f t="shared" si="4"/>
        <v>3726.0717367511252</v>
      </c>
      <c r="C18" s="52">
        <f t="shared" si="5"/>
        <v>618.93056433119602</v>
      </c>
      <c r="D18" s="52">
        <f t="shared" si="6"/>
        <v>-176.69234061007893</v>
      </c>
      <c r="E18" s="53">
        <f t="shared" si="0"/>
        <v>0</v>
      </c>
      <c r="F18" s="53">
        <f t="shared" si="1"/>
        <v>0</v>
      </c>
      <c r="G18" s="53">
        <f t="shared" si="12"/>
        <v>0</v>
      </c>
      <c r="H18" s="53">
        <f t="shared" si="7"/>
        <v>442.23822372111709</v>
      </c>
      <c r="I18" s="54">
        <f t="shared" si="2"/>
        <v>348.70182138545465</v>
      </c>
      <c r="J18" s="54">
        <f t="shared" si="8"/>
        <v>-2685.4664570076711</v>
      </c>
      <c r="K18" s="28">
        <f t="shared" si="9"/>
        <v>1</v>
      </c>
      <c r="L18" s="58">
        <f t="shared" si="10"/>
        <v>142.10711884356877</v>
      </c>
      <c r="M18" s="54">
        <f t="shared" si="11"/>
        <v>2996.7417788790717</v>
      </c>
    </row>
    <row r="19" spans="1:13" s="50" customFormat="1" x14ac:dyDescent="0.2">
      <c r="A19" s="55">
        <f t="shared" si="3"/>
        <v>13</v>
      </c>
      <c r="B19" s="55">
        <f t="shared" si="4"/>
        <v>3670.1806606998584</v>
      </c>
      <c r="C19" s="52">
        <f t="shared" si="5"/>
        <v>627.9360040422149</v>
      </c>
      <c r="D19" s="52">
        <f t="shared" si="6"/>
        <v>-179.34272571923009</v>
      </c>
      <c r="E19" s="53">
        <f t="shared" si="0"/>
        <v>0</v>
      </c>
      <c r="F19" s="53">
        <f t="shared" si="1"/>
        <v>0</v>
      </c>
      <c r="G19" s="53">
        <f t="shared" si="12"/>
        <v>0</v>
      </c>
      <c r="H19" s="53">
        <f t="shared" si="7"/>
        <v>448.59327832298482</v>
      </c>
      <c r="I19" s="54">
        <f t="shared" si="2"/>
        <v>346.77719467595699</v>
      </c>
      <c r="J19" s="54">
        <f t="shared" si="8"/>
        <v>-2338.689262331714</v>
      </c>
      <c r="K19" s="28">
        <f t="shared" si="9"/>
        <v>1</v>
      </c>
      <c r="L19" s="58">
        <f t="shared" si="10"/>
        <v>141.41051531982572</v>
      </c>
      <c r="M19" s="54">
        <f t="shared" si="11"/>
        <v>2893.9124041136133</v>
      </c>
    </row>
    <row r="20" spans="1:13" s="50" customFormat="1" x14ac:dyDescent="0.2">
      <c r="A20" s="55">
        <f t="shared" si="3"/>
        <v>14</v>
      </c>
      <c r="B20" s="55">
        <f t="shared" si="4"/>
        <v>3615.1279507893605</v>
      </c>
      <c r="C20" s="52">
        <f t="shared" si="5"/>
        <v>637.07247290102907</v>
      </c>
      <c r="D20" s="52">
        <f t="shared" si="6"/>
        <v>-182.03286660501851</v>
      </c>
      <c r="E20" s="53">
        <f t="shared" si="0"/>
        <v>0</v>
      </c>
      <c r="F20" s="53">
        <f t="shared" si="1"/>
        <v>0</v>
      </c>
      <c r="G20" s="53">
        <f t="shared" si="12"/>
        <v>0</v>
      </c>
      <c r="H20" s="53">
        <f t="shared" si="7"/>
        <v>455.03960629601056</v>
      </c>
      <c r="I20" s="54">
        <f t="shared" si="2"/>
        <v>344.86315281023457</v>
      </c>
      <c r="J20" s="54">
        <f t="shared" si="8"/>
        <v>-1993.8261095214793</v>
      </c>
      <c r="K20" s="28">
        <f t="shared" si="9"/>
        <v>1</v>
      </c>
      <c r="L20" s="58">
        <f t="shared" si="10"/>
        <v>140.71732651923833</v>
      </c>
      <c r="M20" s="54">
        <f t="shared" si="11"/>
        <v>2794.6114882861852</v>
      </c>
    </row>
    <row r="21" spans="1:13" s="50" customFormat="1" x14ac:dyDescent="0.2">
      <c r="A21" s="55">
        <f t="shared" si="3"/>
        <v>15</v>
      </c>
      <c r="B21" s="55">
        <f t="shared" si="4"/>
        <v>3560.90103152752</v>
      </c>
      <c r="C21" s="52">
        <f t="shared" si="5"/>
        <v>646.3418773817391</v>
      </c>
      <c r="D21" s="52">
        <f t="shared" si="6"/>
        <v>-184.76335960409378</v>
      </c>
      <c r="E21" s="53">
        <f t="shared" si="0"/>
        <v>0</v>
      </c>
      <c r="F21" s="53">
        <f t="shared" si="1"/>
        <v>0</v>
      </c>
      <c r="G21" s="53">
        <f t="shared" si="12"/>
        <v>0</v>
      </c>
      <c r="H21" s="53">
        <f t="shared" si="7"/>
        <v>461.57851777764529</v>
      </c>
      <c r="I21" s="54">
        <f t="shared" si="2"/>
        <v>342.95963775505805</v>
      </c>
      <c r="J21" s="54">
        <f t="shared" si="8"/>
        <v>-1650.8664717664212</v>
      </c>
      <c r="K21" s="28">
        <f t="shared" si="9"/>
        <v>1</v>
      </c>
      <c r="L21" s="58">
        <f t="shared" si="10"/>
        <v>140.02753570296755</v>
      </c>
      <c r="M21" s="54">
        <f t="shared" si="11"/>
        <v>2698.7179568253846</v>
      </c>
    </row>
    <row r="22" spans="1:13" s="50" customFormat="1" x14ac:dyDescent="0.2">
      <c r="A22" s="55">
        <f t="shared" si="3"/>
        <v>16</v>
      </c>
      <c r="B22" s="55">
        <f t="shared" si="4"/>
        <v>3507.4875160546071</v>
      </c>
      <c r="C22" s="52">
        <f t="shared" si="5"/>
        <v>655.74615169764343</v>
      </c>
      <c r="D22" s="52">
        <f t="shared" si="6"/>
        <v>-187.53480999815517</v>
      </c>
      <c r="E22" s="53">
        <f t="shared" si="0"/>
        <v>0</v>
      </c>
      <c r="F22" s="53">
        <f t="shared" si="1"/>
        <v>0</v>
      </c>
      <c r="G22" s="53">
        <f t="shared" si="12"/>
        <v>0</v>
      </c>
      <c r="H22" s="53">
        <f t="shared" si="7"/>
        <v>468.21134169948823</v>
      </c>
      <c r="I22" s="54">
        <f t="shared" si="2"/>
        <v>341.06659179451719</v>
      </c>
      <c r="J22" s="54">
        <f t="shared" si="8"/>
        <v>-1309.7998799719039</v>
      </c>
      <c r="K22" s="28">
        <f t="shared" si="9"/>
        <v>1</v>
      </c>
      <c r="L22" s="58">
        <f t="shared" si="10"/>
        <v>139.34112621422753</v>
      </c>
      <c r="M22" s="54">
        <f t="shared" si="11"/>
        <v>2606.1148896794161</v>
      </c>
    </row>
    <row r="23" spans="1:13" s="50" customFormat="1" x14ac:dyDescent="0.2">
      <c r="A23" s="55">
        <f t="shared" si="3"/>
        <v>17</v>
      </c>
      <c r="B23" s="55">
        <f t="shared" si="4"/>
        <v>3454.875203313788</v>
      </c>
      <c r="C23" s="52">
        <f t="shared" si="5"/>
        <v>665.28725820484397</v>
      </c>
      <c r="D23" s="52">
        <f t="shared" si="6"/>
        <v>-190.34783214812748</v>
      </c>
      <c r="E23" s="53">
        <f t="shared" si="0"/>
        <v>0</v>
      </c>
      <c r="F23" s="53">
        <f t="shared" si="1"/>
        <v>0</v>
      </c>
      <c r="G23" s="53">
        <f t="shared" si="12"/>
        <v>0</v>
      </c>
      <c r="H23" s="53">
        <f t="shared" si="7"/>
        <v>474.93942605671646</v>
      </c>
      <c r="I23" s="54">
        <f t="shared" si="2"/>
        <v>339.18395752829048</v>
      </c>
      <c r="J23" s="54">
        <f t="shared" si="8"/>
        <v>-970.6159224436135</v>
      </c>
      <c r="K23" s="28">
        <f t="shared" si="9"/>
        <v>1</v>
      </c>
      <c r="L23" s="58">
        <f t="shared" si="10"/>
        <v>138.65808147788323</v>
      </c>
      <c r="M23" s="54">
        <f t="shared" si="11"/>
        <v>2516.6893787590434</v>
      </c>
    </row>
    <row r="24" spans="1:13" s="50" customFormat="1" x14ac:dyDescent="0.2">
      <c r="A24" s="55">
        <f t="shared" si="3"/>
        <v>18</v>
      </c>
      <c r="B24" s="55">
        <f t="shared" si="4"/>
        <v>3403.0520752640809</v>
      </c>
      <c r="C24" s="52">
        <f t="shared" si="5"/>
        <v>674.96718781172433</v>
      </c>
      <c r="D24" s="52">
        <f t="shared" si="6"/>
        <v>-193.20304963034937</v>
      </c>
      <c r="E24" s="53">
        <f t="shared" si="0"/>
        <v>0</v>
      </c>
      <c r="F24" s="53">
        <f t="shared" si="1"/>
        <v>0</v>
      </c>
      <c r="G24" s="53">
        <f t="shared" si="12"/>
        <v>0</v>
      </c>
      <c r="H24" s="53">
        <f t="shared" si="7"/>
        <v>481.76413818137496</v>
      </c>
      <c r="I24" s="54">
        <f t="shared" si="2"/>
        <v>337.3116778699237</v>
      </c>
      <c r="J24" s="54">
        <f t="shared" si="8"/>
        <v>-633.30424457368986</v>
      </c>
      <c r="K24" s="28">
        <f t="shared" si="9"/>
        <v>1</v>
      </c>
      <c r="L24" s="58">
        <f t="shared" si="10"/>
        <v>137.97838500005045</v>
      </c>
      <c r="M24" s="54">
        <f t="shared" si="11"/>
        <v>2430.3323902722132</v>
      </c>
    </row>
    <row r="25" spans="1:13" s="50" customFormat="1" x14ac:dyDescent="0.2">
      <c r="A25" s="55">
        <f t="shared" si="3"/>
        <v>19</v>
      </c>
      <c r="B25" s="55">
        <f t="shared" si="4"/>
        <v>3352.0062941351198</v>
      </c>
      <c r="C25" s="52">
        <f t="shared" si="5"/>
        <v>684.78796039438498</v>
      </c>
      <c r="D25" s="52">
        <f t="shared" si="6"/>
        <v>-196.1010953748046</v>
      </c>
      <c r="E25" s="53">
        <f t="shared" si="0"/>
        <v>0</v>
      </c>
      <c r="F25" s="53">
        <f t="shared" si="1"/>
        <v>0</v>
      </c>
      <c r="G25" s="53">
        <f t="shared" si="12"/>
        <v>0</v>
      </c>
      <c r="H25" s="53">
        <f t="shared" si="7"/>
        <v>488.68686501958041</v>
      </c>
      <c r="I25" s="54">
        <f t="shared" si="2"/>
        <v>335.44969604511704</v>
      </c>
      <c r="J25" s="54">
        <f t="shared" si="8"/>
        <v>-297.85454852857282</v>
      </c>
      <c r="K25" s="28">
        <f t="shared" si="9"/>
        <v>1</v>
      </c>
      <c r="L25" s="58">
        <f t="shared" si="10"/>
        <v>137.30202036769728</v>
      </c>
      <c r="M25" s="54">
        <f t="shared" si="11"/>
        <v>2346.9386317824806</v>
      </c>
    </row>
    <row r="26" spans="1:13" s="50" customFormat="1" x14ac:dyDescent="0.2">
      <c r="A26" s="55">
        <f t="shared" si="3"/>
        <v>20</v>
      </c>
      <c r="B26" s="55">
        <f t="shared" si="4"/>
        <v>3301.726199723093</v>
      </c>
      <c r="C26" s="52">
        <f t="shared" si="5"/>
        <v>694.75162521812331</v>
      </c>
      <c r="D26" s="52">
        <f t="shared" si="6"/>
        <v>-199.04261180542665</v>
      </c>
      <c r="E26" s="53">
        <f t="shared" si="0"/>
        <v>0</v>
      </c>
      <c r="F26" s="53">
        <f t="shared" si="1"/>
        <v>0</v>
      </c>
      <c r="G26" s="53">
        <f t="shared" si="12"/>
        <v>0</v>
      </c>
      <c r="H26" s="53">
        <f t="shared" si="7"/>
        <v>495.70901341269666</v>
      </c>
      <c r="I26" s="54">
        <f t="shared" si="2"/>
        <v>333.59795559002254</v>
      </c>
      <c r="J26" s="54">
        <f t="shared" si="8"/>
        <v>35.743407061449716</v>
      </c>
      <c r="K26" s="28">
        <f t="shared" si="9"/>
        <v>1</v>
      </c>
      <c r="L26" s="58">
        <f t="shared" si="10"/>
        <v>136.62897124824778</v>
      </c>
      <c r="M26" s="54">
        <f t="shared" si="11"/>
        <v>2266.4064238291603</v>
      </c>
    </row>
    <row r="27" spans="1:13" s="50" customFormat="1" x14ac:dyDescent="0.2">
      <c r="A27" s="55">
        <f t="shared" si="3"/>
        <v>21</v>
      </c>
      <c r="B27" s="55">
        <f t="shared" si="4"/>
        <v>3252.2003067272467</v>
      </c>
      <c r="C27" s="52">
        <f t="shared" si="5"/>
        <v>704.86026136504699</v>
      </c>
      <c r="D27" s="52">
        <f t="shared" si="6"/>
        <v>-202.02825098250801</v>
      </c>
      <c r="E27" s="53">
        <f t="shared" si="0"/>
        <v>0</v>
      </c>
      <c r="F27" s="53">
        <f t="shared" si="1"/>
        <v>0</v>
      </c>
      <c r="G27" s="53">
        <f t="shared" si="12"/>
        <v>0</v>
      </c>
      <c r="H27" s="53">
        <f t="shared" si="7"/>
        <v>502.83201038253901</v>
      </c>
      <c r="I27" s="54">
        <f t="shared" si="2"/>
        <v>331.75640034955103</v>
      </c>
      <c r="J27" s="54">
        <f t="shared" si="8"/>
        <v>367.49980741100075</v>
      </c>
      <c r="K27" s="28" t="str">
        <f t="shared" si="9"/>
        <v/>
      </c>
      <c r="L27" s="58">
        <f t="shared" si="10"/>
        <v>135.95922138918769</v>
      </c>
      <c r="M27" s="54">
        <f t="shared" si="11"/>
        <v>2188.6375759526695</v>
      </c>
    </row>
    <row r="28" spans="1:13" s="50" customFormat="1" x14ac:dyDescent="0.2">
      <c r="A28" s="55">
        <f t="shared" si="3"/>
        <v>22</v>
      </c>
      <c r="B28" s="55">
        <f t="shared" si="4"/>
        <v>3203.4173021263377</v>
      </c>
      <c r="C28" s="52">
        <f t="shared" si="5"/>
        <v>715.11597816790834</v>
      </c>
      <c r="D28" s="52">
        <f t="shared" si="6"/>
        <v>-205.05867474724562</v>
      </c>
      <c r="E28" s="53">
        <f t="shared" si="0"/>
        <v>0</v>
      </c>
      <c r="F28" s="53">
        <f t="shared" si="1"/>
        <v>0</v>
      </c>
      <c r="G28" s="53">
        <f>G27+E28-F28</f>
        <v>0</v>
      </c>
      <c r="H28" s="53">
        <f t="shared" si="7"/>
        <v>510.05730342066272</v>
      </c>
      <c r="I28" s="54">
        <f t="shared" si="2"/>
        <v>329.92497447568672</v>
      </c>
      <c r="J28" s="54">
        <f t="shared" si="8"/>
        <v>697.42478188668747</v>
      </c>
      <c r="K28" s="28" t="str">
        <f t="shared" si="9"/>
        <v/>
      </c>
      <c r="L28" s="58">
        <f t="shared" si="10"/>
        <v>135.29275461767207</v>
      </c>
      <c r="M28" s="54">
        <f t="shared" si="11"/>
        <v>2113.5372669739013</v>
      </c>
    </row>
    <row r="29" spans="1:13" s="50" customFormat="1" x14ac:dyDescent="0.2">
      <c r="A29" s="55">
        <f t="shared" si="3"/>
        <v>23</v>
      </c>
      <c r="B29" s="55">
        <f t="shared" si="4"/>
        <v>3155.3660425944427</v>
      </c>
      <c r="C29" s="52">
        <f t="shared" si="5"/>
        <v>725.52091565025137</v>
      </c>
      <c r="D29" s="52">
        <f t="shared" si="6"/>
        <v>-208.13455486845427</v>
      </c>
      <c r="E29" s="53">
        <f t="shared" si="0"/>
        <v>0</v>
      </c>
      <c r="F29" s="53">
        <f t="shared" si="1"/>
        <v>0</v>
      </c>
      <c r="G29" s="53">
        <f>G28+E29-F29</f>
        <v>0</v>
      </c>
      <c r="H29" s="53">
        <f t="shared" si="7"/>
        <v>517.38636078179707</v>
      </c>
      <c r="I29" s="54">
        <f t="shared" si="2"/>
        <v>328.1036224258134</v>
      </c>
      <c r="J29" s="54">
        <f t="shared" si="8"/>
        <v>1025.5284043125009</v>
      </c>
      <c r="K29" s="28" t="str">
        <f t="shared" si="9"/>
        <v/>
      </c>
      <c r="L29" s="58">
        <f t="shared" si="10"/>
        <v>134.62955484013443</v>
      </c>
      <c r="M29" s="54">
        <f t="shared" si="11"/>
        <v>2041.0139293816596</v>
      </c>
    </row>
    <row r="30" spans="1:13" s="50" customFormat="1" x14ac:dyDescent="0.2">
      <c r="A30" s="55">
        <f t="shared" si="3"/>
        <v>24</v>
      </c>
      <c r="B30" s="55">
        <f t="shared" si="4"/>
        <v>3108.035551955526</v>
      </c>
      <c r="C30" s="52">
        <f t="shared" si="5"/>
        <v>736.0772449729626</v>
      </c>
      <c r="D30" s="52">
        <f t="shared" si="6"/>
        <v>-211.25657319148107</v>
      </c>
      <c r="E30" s="53">
        <f t="shared" si="0"/>
        <v>0</v>
      </c>
      <c r="F30" s="53">
        <f t="shared" si="1"/>
        <v>0</v>
      </c>
      <c r="G30" s="53">
        <f>G29+E30-F30</f>
        <v>0</v>
      </c>
      <c r="H30" s="53">
        <f t="shared" si="7"/>
        <v>524.82067178148156</v>
      </c>
      <c r="I30" s="54">
        <f t="shared" si="2"/>
        <v>326.29228896104689</v>
      </c>
      <c r="J30" s="54">
        <f t="shared" si="8"/>
        <v>1351.8206932735479</v>
      </c>
      <c r="K30" s="28" t="str">
        <f t="shared" si="9"/>
        <v/>
      </c>
      <c r="L30" s="58">
        <f t="shared" si="10"/>
        <v>133.96960604189849</v>
      </c>
      <c r="M30" s="54">
        <f t="shared" si="11"/>
        <v>1970.9791376871913</v>
      </c>
    </row>
    <row r="31" spans="1:13" s="50" customFormat="1" x14ac:dyDescent="0.2">
      <c r="A31" s="55">
        <f t="shared" si="3"/>
        <v>25</v>
      </c>
      <c r="B31" s="55">
        <f t="shared" si="4"/>
        <v>3061.4150186761931</v>
      </c>
      <c r="C31" s="52">
        <f t="shared" si="5"/>
        <v>746.78716888731913</v>
      </c>
      <c r="D31" s="52">
        <f t="shared" si="6"/>
        <v>-214.42542178935327</v>
      </c>
      <c r="E31" s="53">
        <f t="shared" si="0"/>
        <v>0</v>
      </c>
      <c r="F31" s="53">
        <f t="shared" si="1"/>
        <v>0</v>
      </c>
      <c r="G31" s="53">
        <f>G30+E31-F31</f>
        <v>0</v>
      </c>
      <c r="H31" s="53">
        <f t="shared" si="7"/>
        <v>532.36174709796592</v>
      </c>
      <c r="I31" s="54">
        <f t="shared" si="2"/>
        <v>324.49091914457887</v>
      </c>
      <c r="J31" s="54">
        <f t="shared" si="8"/>
        <v>1676.3116124181267</v>
      </c>
      <c r="K31" s="28" t="str">
        <f t="shared" si="9"/>
        <v/>
      </c>
      <c r="L31" s="58">
        <f t="shared" si="10"/>
        <v>133.31289228679114</v>
      </c>
      <c r="M31" s="54">
        <f t="shared" si="11"/>
        <v>1903.3475006096894</v>
      </c>
    </row>
    <row r="32" spans="1:13" x14ac:dyDescent="0.2">
      <c r="C32" s="9">
        <f>SUM(C7:C31)</f>
        <v>15783.705992758089</v>
      </c>
      <c r="D32" s="9">
        <f>SUM(D7:D31)</f>
        <v>-4509.4535410795997</v>
      </c>
      <c r="H32" s="29">
        <f>SUM(H6:H31)</f>
        <v>4274.252451678487</v>
      </c>
      <c r="I32" s="29">
        <f>SUM(I6:I31)</f>
        <v>1676.3116124181267</v>
      </c>
      <c r="J32" s="27"/>
      <c r="K32" s="63">
        <f>SUM(K7:K31)</f>
        <v>20</v>
      </c>
      <c r="L32" s="29">
        <f>SUM(L6:L31)</f>
        <v>3537.4828657813409</v>
      </c>
      <c r="M32" s="29">
        <f>SUM(M6:M31)</f>
        <v>74662.934625698719</v>
      </c>
    </row>
  </sheetData>
  <sheetProtection sheet="1"/>
  <phoneticPr fontId="0" type="noConversion"/>
  <printOptions horizontalCentered="1" gridLines="1"/>
  <pageMargins left="0.39370078740157483" right="0.39370078740157483" top="0.98425196850393704" bottom="0.98425196850393704" header="0.31496062992125984" footer="0.51181102362204722"/>
  <pageSetup paperSize="9" orientation="portrait" r:id="rId1"/>
  <headerFooter alignWithMargins="0">
    <oddHeader>&amp;F</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2</vt:i4>
      </vt:variant>
      <vt:variant>
        <vt:lpstr>Benannte Bereiche</vt:lpstr>
      </vt:variant>
      <vt:variant>
        <vt:i4>19</vt:i4>
      </vt:variant>
    </vt:vector>
  </HeadingPairs>
  <TitlesOfParts>
    <vt:vector size="24" baseType="lpstr">
      <vt:lpstr>Info</vt:lpstr>
      <vt:lpstr>Parameter</vt:lpstr>
      <vt:lpstr>Berechnung</vt:lpstr>
      <vt:lpstr>Ergebnisdiagramm</vt:lpstr>
      <vt:lpstr>Kapitalwert</vt:lpstr>
      <vt:lpstr>CO2_Emissionsfaktor</vt:lpstr>
      <vt:lpstr>CO2_Preis</vt:lpstr>
      <vt:lpstr>Darlehen</vt:lpstr>
      <vt:lpstr>Darlehenszins</vt:lpstr>
      <vt:lpstr>Degradation</vt:lpstr>
      <vt:lpstr>Diskontsatz</vt:lpstr>
      <vt:lpstr>Eigenkapital</vt:lpstr>
      <vt:lpstr>Energiepreis</vt:lpstr>
      <vt:lpstr>Energiepreissteigerung</vt:lpstr>
      <vt:lpstr>Förderung</vt:lpstr>
      <vt:lpstr>Inflationsrate</vt:lpstr>
      <vt:lpstr>Investitionskosten</vt:lpstr>
      <vt:lpstr>Kollektorfläche</vt:lpstr>
      <vt:lpstr>laufende_Kosten</vt:lpstr>
      <vt:lpstr>Laufzeit</vt:lpstr>
      <vt:lpstr>Lebensdauer</vt:lpstr>
      <vt:lpstr>spezifischer_Ertrag</vt:lpstr>
      <vt:lpstr>Wartungskosten</vt:lpstr>
      <vt:lpstr>Wirkungsgrad_WW</vt:lpstr>
    </vt:vector>
  </TitlesOfParts>
  <Company>UIM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 Körblein</dc:creator>
  <cp:lastModifiedBy>Hauke Doerk</cp:lastModifiedBy>
  <cp:lastPrinted>2017-03-10T11:12:58Z</cp:lastPrinted>
  <dcterms:created xsi:type="dcterms:W3CDTF">2002-03-13T11:59:47Z</dcterms:created>
  <dcterms:modified xsi:type="dcterms:W3CDTF">2024-08-29T09:16:49Z</dcterms:modified>
</cp:coreProperties>
</file>